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<sst xmlns="http://schemas.openxmlformats.org/spreadsheetml/2006/main" count="166" uniqueCount="78">
  <si>
    <t>Протокол контрольной  работы</t>
  </si>
  <si>
    <t xml:space="preserve">по  </t>
  </si>
  <si>
    <t>английскому языку</t>
  </si>
  <si>
    <r>
      <t xml:space="preserve">проведенной в   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 xml:space="preserve"> </t>
    </r>
  </si>
  <si>
    <t>классе</t>
  </si>
  <si>
    <t xml:space="preserve">учитель:  </t>
  </si>
  <si>
    <t>Оленина Ольга Геннадьевна</t>
  </si>
  <si>
    <t>дата проведения:</t>
  </si>
  <si>
    <t>17.09.2014г.</t>
  </si>
  <si>
    <t>Диагностическая карта</t>
  </si>
  <si>
    <t>№ задания</t>
  </si>
  <si>
    <t>№</t>
  </si>
  <si>
    <t>ФИ учащегося</t>
  </si>
  <si>
    <t>инд.балл</t>
  </si>
  <si>
    <t>инд.ИРО</t>
  </si>
  <si>
    <t>хор., отл</t>
  </si>
  <si>
    <t xml:space="preserve">уровень сложности </t>
  </si>
  <si>
    <t>б</t>
  </si>
  <si>
    <t>п</t>
  </si>
  <si>
    <t>Кол-во баллов</t>
  </si>
  <si>
    <t xml:space="preserve">  Количество баллов</t>
  </si>
  <si>
    <t>всего баллов</t>
  </si>
  <si>
    <t>выпол-нено</t>
  </si>
  <si>
    <t>% выполнения задания</t>
  </si>
  <si>
    <t>не выпол-нено</t>
  </si>
  <si>
    <t>оценка учителя</t>
  </si>
  <si>
    <t>рекомендуемая оценка</t>
  </si>
  <si>
    <t>сравнение с ИРО</t>
  </si>
  <si>
    <t>Дворак Ваня</t>
  </si>
  <si>
    <t>Кравченко Саша</t>
  </si>
  <si>
    <t>Степанова Юля</t>
  </si>
  <si>
    <t>Хананов Марат</t>
  </si>
  <si>
    <t>Шумарин Леша</t>
  </si>
  <si>
    <t>ИРО</t>
  </si>
  <si>
    <t>ИКО</t>
  </si>
  <si>
    <t>ИНО</t>
  </si>
  <si>
    <t>ИСО</t>
  </si>
  <si>
    <t>число учащихся</t>
  </si>
  <si>
    <t>число учащихся на "4"и"5"</t>
  </si>
  <si>
    <t>СО</t>
  </si>
  <si>
    <t>Количество учащихся вып.работу</t>
  </si>
  <si>
    <t>сумма баллов</t>
  </si>
  <si>
    <t>РЕЗ</t>
  </si>
  <si>
    <t>Количество учащихся "4" и "5"</t>
  </si>
  <si>
    <t>ОЦ</t>
  </si>
  <si>
    <t>Оценки за работу, %</t>
  </si>
  <si>
    <t>"5"</t>
  </si>
  <si>
    <t>КО</t>
  </si>
  <si>
    <t>"4"</t>
  </si>
  <si>
    <t>УР</t>
  </si>
  <si>
    <t>"3"</t>
  </si>
  <si>
    <t>НО</t>
  </si>
  <si>
    <t>"2"</t>
  </si>
  <si>
    <t>Успеваемость</t>
  </si>
  <si>
    <t>Результативность</t>
  </si>
  <si>
    <t>уровень рез (сравнение с ИРО)</t>
  </si>
  <si>
    <t>оценки выставлены</t>
  </si>
  <si>
    <t>работа со слабыми уч-ся</t>
  </si>
  <si>
    <t>сильные уч-ся с работой</t>
  </si>
  <si>
    <t>ожидаемые результаты</t>
  </si>
  <si>
    <t>показатель неуспешности</t>
  </si>
  <si>
    <t xml:space="preserve">задания базового уровня выполнены на </t>
  </si>
  <si>
    <t>%</t>
  </si>
  <si>
    <t xml:space="preserve">задания повышенного уровня выполнены на </t>
  </si>
  <si>
    <t>Код КЭС</t>
  </si>
  <si>
    <t>Проверяемые элементы содержания</t>
  </si>
  <si>
    <t>Проверяемые виды деятельности</t>
  </si>
  <si>
    <t>неопределенный, определенный, нулевой артикли</t>
  </si>
  <si>
    <t>лексика</t>
  </si>
  <si>
    <t>местоимения</t>
  </si>
  <si>
    <t>прямая и косвенная речь</t>
  </si>
  <si>
    <t>чтение с детальным пониманием</t>
  </si>
  <si>
    <t>Ф.И.О</t>
  </si>
  <si>
    <t>должность</t>
  </si>
  <si>
    <t>Составитель</t>
  </si>
  <si>
    <t>% выполнения</t>
  </si>
  <si>
    <t>Рекомендации:</t>
  </si>
  <si>
    <t xml:space="preserve">Во втором полугодии повторить и проверить знание лексических единиц, повторить прямую и косвенную речь и преобразование прямой речи в косвенную, уделить внимание пониманию детальной информации в тексте. Для Горохова, Лунева, Фадеева разработать тесты и задания для отработки лексики и пройденных в первом полугодии тем.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</si>
</sst>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"/>
    <numFmt numFmtId="167" formatCode="0"/>
    <numFmt numFmtId="168" formatCode="DD/MMM"/>
  </numFmts>
  <fonts count="2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i/>
      <sz val="14"/>
      <color indexed="12"/>
      <name val="Arial Cyr"/>
      <family val="2"/>
    </font>
    <font>
      <b/>
      <sz val="10"/>
      <color indexed="18"/>
      <name val="Arial Cyr"/>
      <family val="2"/>
    </font>
    <font>
      <b/>
      <sz val="12"/>
      <color indexed="63"/>
      <name val="Arial Cyr"/>
      <family val="2"/>
    </font>
    <font>
      <b/>
      <i/>
      <sz val="12"/>
      <color indexed="12"/>
      <name val="Arial Cyr"/>
      <family val="2"/>
    </font>
    <font>
      <b/>
      <sz val="10"/>
      <name val="Arial Cyr"/>
      <family val="2"/>
    </font>
    <font>
      <b/>
      <sz val="10"/>
      <color indexed="17"/>
      <name val="Arial Cyr"/>
      <family val="2"/>
    </font>
    <font>
      <b/>
      <sz val="10"/>
      <color indexed="57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.75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4" fontId="4" fillId="0" borderId="3" xfId="0" applyFont="1" applyBorder="1" applyAlignment="1" applyProtection="1">
      <alignment horizontal="right"/>
      <protection/>
    </xf>
    <xf numFmtId="165" fontId="2" fillId="0" borderId="1" xfId="0" applyNumberFormat="1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4" fontId="6" fillId="0" borderId="4" xfId="0" applyFont="1" applyBorder="1" applyAlignment="1" applyProtection="1">
      <alignment horizontal="center"/>
      <protection hidden="1"/>
    </xf>
    <xf numFmtId="164" fontId="7" fillId="0" borderId="5" xfId="0" applyFont="1" applyBorder="1" applyAlignment="1" applyProtection="1">
      <alignment horizontal="center"/>
      <protection hidden="1"/>
    </xf>
    <xf numFmtId="164" fontId="8" fillId="0" borderId="0" xfId="0" applyFont="1" applyAlignment="1">
      <alignment/>
    </xf>
    <xf numFmtId="164" fontId="9" fillId="0" borderId="6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/>
      <protection hidden="1"/>
    </xf>
    <xf numFmtId="164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10" fillId="0" borderId="9" xfId="0" applyFont="1" applyBorder="1" applyAlignment="1" applyProtection="1">
      <alignment horizontal="center"/>
      <protection hidden="1"/>
    </xf>
    <xf numFmtId="164" fontId="11" fillId="0" borderId="5" xfId="0" applyFont="1" applyBorder="1" applyAlignment="1" applyProtection="1">
      <alignment horizontal="center"/>
      <protection locked="0"/>
    </xf>
    <xf numFmtId="164" fontId="9" fillId="0" borderId="5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12" fillId="2" borderId="5" xfId="0" applyFont="1" applyFill="1" applyBorder="1" applyAlignment="1" applyProtection="1">
      <alignment horizontal="center" vertical="center" wrapText="1"/>
      <protection hidden="1"/>
    </xf>
    <xf numFmtId="164" fontId="12" fillId="3" borderId="5" xfId="0" applyFont="1" applyFill="1" applyBorder="1" applyAlignment="1" applyProtection="1">
      <alignment horizontal="center" vertical="center" wrapText="1"/>
      <protection hidden="1"/>
    </xf>
    <xf numFmtId="164" fontId="12" fillId="4" borderId="5" xfId="0" applyFont="1" applyFill="1" applyBorder="1" applyAlignment="1" applyProtection="1">
      <alignment horizontal="center" vertical="center" wrapText="1"/>
      <protection hidden="1"/>
    </xf>
    <xf numFmtId="164" fontId="12" fillId="5" borderId="5" xfId="0" applyFont="1" applyFill="1" applyBorder="1" applyAlignment="1" applyProtection="1">
      <alignment horizontal="center" vertical="center" wrapText="1"/>
      <protection hidden="1"/>
    </xf>
    <xf numFmtId="164" fontId="12" fillId="0" borderId="5" xfId="0" applyFont="1" applyBorder="1" applyAlignment="1" applyProtection="1">
      <alignment horizontal="center" vertical="center" wrapText="1"/>
      <protection locked="0"/>
    </xf>
    <xf numFmtId="164" fontId="9" fillId="3" borderId="5" xfId="0" applyFont="1" applyFill="1" applyBorder="1" applyAlignment="1" applyProtection="1">
      <alignment horizontal="center" vertical="center" wrapText="1"/>
      <protection hidden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0" xfId="0" applyFont="1" applyBorder="1" applyAlignment="1" applyProtection="1">
      <alignment horizontal="center" wrapText="1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5" xfId="0" applyFont="1" applyBorder="1" applyAlignment="1" applyProtection="1">
      <alignment horizontal="center" vertical="center"/>
      <protection hidden="1" locked="0"/>
    </xf>
    <xf numFmtId="164" fontId="0" fillId="0" borderId="11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locked="0"/>
    </xf>
    <xf numFmtId="164" fontId="0" fillId="2" borderId="5" xfId="0" applyFill="1" applyBorder="1" applyAlignment="1" applyProtection="1">
      <alignment horizontal="center"/>
      <protection hidden="1"/>
    </xf>
    <xf numFmtId="164" fontId="0" fillId="3" borderId="5" xfId="0" applyFill="1" applyBorder="1" applyAlignment="1" applyProtection="1">
      <alignment horizontal="center"/>
      <protection hidden="1"/>
    </xf>
    <xf numFmtId="164" fontId="0" fillId="4" borderId="4" xfId="0" applyFill="1" applyBorder="1" applyAlignment="1" applyProtection="1">
      <alignment horizontal="center"/>
      <protection hidden="1"/>
    </xf>
    <xf numFmtId="164" fontId="0" fillId="5" borderId="4" xfId="0" applyFont="1" applyFill="1" applyBorder="1" applyAlignment="1" applyProtection="1">
      <alignment horizontal="center"/>
      <protection hidden="1"/>
    </xf>
    <xf numFmtId="164" fontId="9" fillId="3" borderId="15" xfId="0" applyFont="1" applyFill="1" applyBorder="1" applyAlignment="1" applyProtection="1">
      <alignment horizontal="center"/>
      <protection hidden="1"/>
    </xf>
    <xf numFmtId="164" fontId="0" fillId="3" borderId="4" xfId="0" applyFill="1" applyBorder="1" applyAlignment="1" applyProtection="1">
      <alignment horizontal="center"/>
      <protection hidden="1"/>
    </xf>
    <xf numFmtId="164" fontId="0" fillId="0" borderId="10" xfId="0" applyFill="1" applyBorder="1" applyAlignment="1">
      <alignment horizontal="center"/>
    </xf>
    <xf numFmtId="164" fontId="0" fillId="0" borderId="16" xfId="0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6" fontId="0" fillId="0" borderId="5" xfId="0" applyNumberFormat="1" applyFill="1" applyBorder="1" applyAlignment="1" applyProtection="1">
      <alignment horizontal="center"/>
      <protection hidden="1" locked="0"/>
    </xf>
    <xf numFmtId="164" fontId="0" fillId="4" borderId="5" xfId="0" applyNumberFormat="1" applyFill="1" applyBorder="1" applyAlignment="1" applyProtection="1">
      <alignment horizontal="center"/>
      <protection hidden="1"/>
    </xf>
    <xf numFmtId="164" fontId="9" fillId="0" borderId="17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15" xfId="0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hidden="1"/>
    </xf>
    <xf numFmtId="164" fontId="13" fillId="6" borderId="5" xfId="0" applyFont="1" applyFill="1" applyBorder="1" applyAlignment="1" applyProtection="1">
      <alignment horizontal="center"/>
      <protection hidden="1"/>
    </xf>
    <xf numFmtId="167" fontId="0" fillId="6" borderId="5" xfId="0" applyNumberFormat="1" applyFill="1" applyBorder="1" applyAlignment="1" applyProtection="1">
      <alignment horizontal="center"/>
      <protection hidden="1"/>
    </xf>
    <xf numFmtId="164" fontId="14" fillId="0" borderId="5" xfId="0" applyFont="1" applyFill="1" applyBorder="1" applyAlignment="1" applyProtection="1">
      <alignment horizontal="center"/>
      <protection hidden="1"/>
    </xf>
    <xf numFmtId="167" fontId="15" fillId="0" borderId="5" xfId="0" applyNumberFormat="1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5" xfId="0" applyFill="1" applyBorder="1" applyAlignment="1" applyProtection="1">
      <alignment horizontal="center"/>
      <protection locked="0"/>
    </xf>
    <xf numFmtId="164" fontId="0" fillId="0" borderId="18" xfId="0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4" fontId="0" fillId="0" borderId="19" xfId="0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hidden="1"/>
    </xf>
    <xf numFmtId="164" fontId="0" fillId="0" borderId="20" xfId="0" applyBorder="1" applyAlignment="1" applyProtection="1">
      <alignment horizontal="center"/>
      <protection hidden="1"/>
    </xf>
    <xf numFmtId="164" fontId="0" fillId="0" borderId="21" xfId="0" applyNumberForma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 horizontal="center"/>
      <protection locked="0"/>
    </xf>
    <xf numFmtId="164" fontId="0" fillId="0" borderId="22" xfId="0" applyBorder="1" applyAlignment="1">
      <alignment horizontal="center"/>
    </xf>
    <xf numFmtId="164" fontId="0" fillId="2" borderId="5" xfId="0" applyFill="1" applyBorder="1" applyAlignment="1" applyProtection="1">
      <alignment horizontal="center" vertical="center"/>
      <protection hidden="1"/>
    </xf>
    <xf numFmtId="164" fontId="0" fillId="3" borderId="5" xfId="0" applyFill="1" applyBorder="1" applyAlignment="1" applyProtection="1">
      <alignment horizontal="center" vertical="center"/>
      <protection hidden="1"/>
    </xf>
    <xf numFmtId="164" fontId="0" fillId="4" borderId="18" xfId="0" applyFill="1" applyBorder="1" applyAlignment="1" applyProtection="1">
      <alignment horizontal="center" vertical="center"/>
      <protection hidden="1"/>
    </xf>
    <xf numFmtId="164" fontId="0" fillId="4" borderId="5" xfId="0" applyFill="1" applyBorder="1" applyAlignment="1" applyProtection="1">
      <alignment horizontal="center" vertical="center"/>
      <protection hidden="1"/>
    </xf>
    <xf numFmtId="164" fontId="0" fillId="5" borderId="5" xfId="0" applyFill="1" applyBorder="1" applyAlignment="1" applyProtection="1">
      <alignment horizontal="center" vertical="center"/>
      <protection hidden="1"/>
    </xf>
    <xf numFmtId="164" fontId="15" fillId="0" borderId="4" xfId="0" applyFont="1" applyBorder="1" applyAlignment="1" applyProtection="1">
      <alignment horizontal="center" vertical="center"/>
      <protection hidden="1"/>
    </xf>
    <xf numFmtId="164" fontId="0" fillId="0" borderId="0" xfId="0" applyFill="1" applyBorder="1" applyAlignment="1">
      <alignment horizontal="center"/>
    </xf>
    <xf numFmtId="164" fontId="9" fillId="3" borderId="12" xfId="0" applyFont="1" applyFill="1" applyBorder="1" applyAlignment="1" applyProtection="1">
      <alignment/>
      <protection hidden="1"/>
    </xf>
    <xf numFmtId="164" fontId="9" fillId="3" borderId="12" xfId="0" applyFont="1" applyFill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0" fillId="4" borderId="12" xfId="0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9" fillId="3" borderId="5" xfId="0" applyFont="1" applyFill="1" applyBorder="1" applyAlignment="1" applyProtection="1">
      <alignment/>
      <protection hidden="1"/>
    </xf>
    <xf numFmtId="164" fontId="9" fillId="3" borderId="5" xfId="0" applyFont="1" applyFill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center"/>
      <protection hidden="1"/>
    </xf>
    <xf numFmtId="164" fontId="9" fillId="0" borderId="23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9" fillId="2" borderId="5" xfId="0" applyFont="1" applyFill="1" applyBorder="1" applyAlignment="1" applyProtection="1">
      <alignment/>
      <protection hidden="1"/>
    </xf>
    <xf numFmtId="164" fontId="9" fillId="2" borderId="5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locked="0"/>
    </xf>
    <xf numFmtId="164" fontId="9" fillId="0" borderId="16" xfId="0" applyFont="1" applyBorder="1" applyAlignment="1" applyProtection="1">
      <alignment horizontal="center"/>
      <protection hidden="1"/>
    </xf>
    <xf numFmtId="164" fontId="0" fillId="0" borderId="17" xfId="0" applyBorder="1" applyAlignment="1" applyProtection="1">
      <alignment horizontal="center"/>
      <protection hidden="1"/>
    </xf>
    <xf numFmtId="164" fontId="16" fillId="6" borderId="5" xfId="0" applyFont="1" applyFill="1" applyBorder="1" applyAlignment="1" applyProtection="1">
      <alignment horizontal="center"/>
      <protection hidden="1"/>
    </xf>
    <xf numFmtId="167" fontId="17" fillId="6" borderId="5" xfId="0" applyNumberFormat="1" applyFont="1" applyFill="1" applyBorder="1" applyAlignment="1" applyProtection="1">
      <alignment horizontal="center"/>
      <protection hidden="1"/>
    </xf>
    <xf numFmtId="164" fontId="9" fillId="0" borderId="24" xfId="0" applyFont="1" applyBorder="1" applyAlignment="1" applyProtection="1">
      <alignment horizontal="center"/>
      <protection hidden="1"/>
    </xf>
    <xf numFmtId="164" fontId="9" fillId="0" borderId="25" xfId="0" applyFont="1" applyBorder="1" applyAlignment="1" applyProtection="1">
      <alignment horizontal="center" vertical="center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9" fillId="0" borderId="26" xfId="0" applyFont="1" applyBorder="1" applyAlignment="1" applyProtection="1">
      <alignment horizontal="center" vertical="center" wrapText="1"/>
      <protection hidden="1"/>
    </xf>
    <xf numFmtId="164" fontId="9" fillId="0" borderId="27" xfId="0" applyFont="1" applyBorder="1" applyAlignment="1" applyProtection="1">
      <alignment horizontal="center" vertical="center"/>
      <protection hidden="1"/>
    </xf>
    <xf numFmtId="164" fontId="18" fillId="0" borderId="5" xfId="0" applyFont="1" applyFill="1" applyBorder="1" applyAlignment="1" applyProtection="1">
      <alignment horizontal="center"/>
      <protection hidden="1"/>
    </xf>
    <xf numFmtId="167" fontId="19" fillId="0" borderId="5" xfId="0" applyNumberFormat="1" applyFont="1" applyFill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 wrapText="1"/>
      <protection hidden="1"/>
    </xf>
    <xf numFmtId="167" fontId="0" fillId="0" borderId="17" xfId="0" applyNumberFormat="1" applyBorder="1" applyAlignment="1" applyProtection="1">
      <alignment horizontal="center"/>
      <protection hidden="1"/>
    </xf>
    <xf numFmtId="164" fontId="9" fillId="0" borderId="28" xfId="0" applyFont="1" applyBorder="1" applyAlignment="1" applyProtection="1">
      <alignment horizontal="center" vertical="center"/>
      <protection hidden="1"/>
    </xf>
    <xf numFmtId="164" fontId="9" fillId="0" borderId="29" xfId="0" applyFont="1" applyBorder="1" applyAlignment="1" applyProtection="1">
      <alignment horizontal="center"/>
      <protection hidden="1"/>
    </xf>
    <xf numFmtId="164" fontId="0" fillId="0" borderId="30" xfId="0" applyBorder="1" applyAlignment="1" applyProtection="1">
      <alignment horizontal="center"/>
      <protection hidden="1"/>
    </xf>
    <xf numFmtId="164" fontId="9" fillId="0" borderId="31" xfId="0" applyFont="1" applyBorder="1" applyAlignment="1" applyProtection="1">
      <alignment horizontal="center" vertical="center"/>
      <protection hidden="1"/>
    </xf>
    <xf numFmtId="164" fontId="9" fillId="0" borderId="32" xfId="0" applyFont="1" applyBorder="1" applyAlignment="1" applyProtection="1">
      <alignment horizontal="center" vertical="center"/>
      <protection hidden="1"/>
    </xf>
    <xf numFmtId="164" fontId="0" fillId="2" borderId="0" xfId="0" applyFill="1" applyAlignment="1" applyProtection="1">
      <alignment vertical="center"/>
      <protection hidden="1"/>
    </xf>
    <xf numFmtId="164" fontId="20" fillId="2" borderId="0" xfId="0" applyFont="1" applyFill="1" applyBorder="1" applyAlignment="1" applyProtection="1">
      <alignment horizontal="left" vertical="center"/>
      <protection hidden="1"/>
    </xf>
    <xf numFmtId="164" fontId="20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Font="1" applyFill="1" applyBorder="1" applyAlignment="1" applyProtection="1">
      <alignment vertical="center"/>
      <protection hidden="1"/>
    </xf>
    <xf numFmtId="164" fontId="0" fillId="2" borderId="0" xfId="0" applyFill="1" applyAlignment="1" applyProtection="1">
      <alignment horizontal="center" vertical="center"/>
      <protection hidden="1"/>
    </xf>
    <xf numFmtId="164" fontId="20" fillId="2" borderId="0" xfId="0" applyFont="1" applyFill="1" applyBorder="1" applyAlignment="1" applyProtection="1">
      <alignment vertical="center"/>
      <protection hidden="1"/>
    </xf>
    <xf numFmtId="164" fontId="1" fillId="2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0" fillId="2" borderId="0" xfId="0" applyFont="1" applyFill="1" applyBorder="1" applyAlignment="1" applyProtection="1">
      <alignment horizontal="right" vertical="center"/>
      <protection hidden="1"/>
    </xf>
    <xf numFmtId="164" fontId="20" fillId="2" borderId="0" xfId="0" applyNumberFormat="1" applyFont="1" applyFill="1" applyBorder="1" applyAlignment="1" applyProtection="1">
      <alignment horizontal="center" vertical="center"/>
      <protection hidden="1"/>
    </xf>
    <xf numFmtId="164" fontId="20" fillId="2" borderId="0" xfId="0" applyNumberFormat="1" applyFont="1" applyFill="1" applyBorder="1" applyAlignment="1" applyProtection="1">
      <alignment vertical="center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0" fillId="2" borderId="0" xfId="0" applyFill="1" applyBorder="1" applyAlignment="1" applyProtection="1">
      <alignment vertical="center"/>
      <protection hidden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/>
    </xf>
    <xf numFmtId="164" fontId="9" fillId="2" borderId="0" xfId="0" applyFont="1" applyFill="1" applyAlignment="1" applyProtection="1">
      <alignment vertical="center"/>
      <protection hidden="1"/>
    </xf>
    <xf numFmtId="164" fontId="9" fillId="2" borderId="0" xfId="0" applyFont="1" applyFill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horizontal="center" wrapText="1"/>
      <protection hidden="1"/>
    </xf>
    <xf numFmtId="164" fontId="0" fillId="0" borderId="0" xfId="0" applyFill="1" applyBorder="1" applyAlignment="1" applyProtection="1">
      <alignment horizontal="center" wrapText="1"/>
      <protection hidden="1"/>
    </xf>
    <xf numFmtId="164" fontId="9" fillId="0" borderId="0" xfId="0" applyFont="1" applyFill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hidden="1"/>
    </xf>
    <xf numFmtId="164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5" xfId="0" applyFont="1" applyBorder="1" applyAlignment="1" applyProtection="1">
      <alignment horizontal="center" vertical="center"/>
      <protection locked="0"/>
    </xf>
    <xf numFmtId="164" fontId="0" fillId="0" borderId="5" xfId="0" applyBorder="1" applyAlignment="1" applyProtection="1">
      <alignment horizontal="center" wrapText="1"/>
      <protection hidden="1"/>
    </xf>
    <xf numFmtId="164" fontId="0" fillId="0" borderId="0" xfId="0" applyBorder="1" applyAlignment="1" applyProtection="1">
      <alignment wrapText="1"/>
      <protection hidden="1"/>
    </xf>
    <xf numFmtId="168" fontId="0" fillId="0" borderId="5" xfId="0" applyNumberFormat="1" applyBorder="1" applyAlignment="1" applyProtection="1">
      <alignment wrapText="1"/>
      <protection locked="0"/>
    </xf>
    <xf numFmtId="164" fontId="0" fillId="0" borderId="5" xfId="0" applyFont="1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left" wrapText="1"/>
      <protection locked="0"/>
    </xf>
    <xf numFmtId="164" fontId="0" fillId="0" borderId="5" xfId="0" applyBorder="1" applyAlignment="1" applyProtection="1">
      <alignment horizontal="center" wrapText="1"/>
      <protection locked="0"/>
    </xf>
    <xf numFmtId="164" fontId="0" fillId="0" borderId="5" xfId="0" applyFont="1" applyBorder="1" applyAlignment="1" applyProtection="1">
      <alignment horizontal="center" wrapText="1"/>
      <protection locked="0"/>
    </xf>
    <xf numFmtId="164" fontId="0" fillId="0" borderId="4" xfId="0" applyFont="1" applyBorder="1" applyAlignment="1" applyProtection="1">
      <alignment horizontal="left" wrapText="1"/>
      <protection locked="0"/>
    </xf>
    <xf numFmtId="164" fontId="9" fillId="0" borderId="0" xfId="0" applyFont="1" applyBorder="1" applyAlignment="1">
      <alignment horizontal="center"/>
    </xf>
    <xf numFmtId="164" fontId="0" fillId="0" borderId="4" xfId="0" applyBorder="1" applyAlignment="1" applyProtection="1">
      <alignment horizontal="left" wrapText="1"/>
      <protection locked="0"/>
    </xf>
    <xf numFmtId="164" fontId="0" fillId="0" borderId="14" xfId="0" applyBorder="1" applyAlignment="1" applyProtection="1">
      <alignment horizontal="left" wrapText="1"/>
      <protection locked="0"/>
    </xf>
    <xf numFmtId="164" fontId="0" fillId="0" borderId="4" xfId="0" applyBorder="1" applyAlignment="1" applyProtection="1">
      <alignment horizontal="center" wrapText="1"/>
      <protection locked="0"/>
    </xf>
    <xf numFmtId="164" fontId="0" fillId="0" borderId="5" xfId="0" applyBorder="1" applyAlignment="1" applyProtection="1">
      <alignment wrapText="1"/>
      <protection locked="0"/>
    </xf>
    <xf numFmtId="164" fontId="0" fillId="0" borderId="0" xfId="0" applyFill="1" applyAlignment="1" applyProtection="1">
      <alignment/>
      <protection locked="0"/>
    </xf>
    <xf numFmtId="164" fontId="9" fillId="0" borderId="5" xfId="0" applyFont="1" applyBorder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hidden="1" locked="0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locked="0"/>
    </xf>
    <xf numFmtId="164" fontId="0" fillId="0" borderId="5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9900"/>
          <bgColor rgb="FFFF6600"/>
        </patternFill>
      </fill>
      <border/>
    </dxf>
    <dxf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5"/>
          <c:w val="0.927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работы'!$C$109:$AP$109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работы'!$C$110:$AP$110</c:f>
              <c:numCache/>
            </c:numRef>
          </c:val>
          <c:smooth val="0"/>
        </c:ser>
        <c:marker val="1"/>
        <c:axId val="11074911"/>
        <c:axId val="32565336"/>
      </c:lineChart>
      <c:date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5336"/>
        <c:crossesAt val="0"/>
        <c:auto val="0"/>
        <c:noMultiLvlLbl val="0"/>
      </c:dateAx>
      <c:valAx>
        <c:axId val="325653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4911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590550</xdr:colOff>
      <xdr:row>48</xdr:row>
      <xdr:rowOff>104775</xdr:rowOff>
    </xdr:from>
    <xdr:to>
      <xdr:col>59</xdr:col>
      <xdr:colOff>552450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18202275" y="8667750"/>
        <a:ext cx="746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showGridLines="0" tabSelected="1" workbookViewId="0" topLeftCell="B1">
      <selection activeCell="D5" sqref="D5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32" width="3.75390625" style="0" customWidth="1"/>
    <col min="33" max="33" width="5.125" style="0" customWidth="1"/>
    <col min="34" max="39" width="3.75390625" style="0" customWidth="1"/>
    <col min="40" max="40" width="3.75390625" style="1" customWidth="1"/>
    <col min="41" max="42" width="3.75390625" style="0" customWidth="1"/>
    <col min="43" max="43" width="8.625" style="0" customWidth="1"/>
    <col min="44" max="44" width="7.25390625" style="0" customWidth="1"/>
    <col min="45" max="45" width="7.875" style="0" customWidth="1"/>
    <col min="46" max="46" width="7.25390625" style="0" customWidth="1"/>
    <col min="47" max="47" width="6.875" style="0" customWidth="1"/>
    <col min="50" max="50" width="7.625" style="0" customWidth="1"/>
    <col min="51" max="51" width="7.625" style="2" customWidth="1"/>
    <col min="52" max="52" width="3.875" style="1" customWidth="1"/>
    <col min="53" max="53" width="26.125" style="0" customWidth="1"/>
    <col min="54" max="55" width="5.375" style="0" customWidth="1"/>
    <col min="56" max="56" width="5.75390625" style="0" customWidth="1"/>
    <col min="58" max="58" width="9.75390625" style="0" customWidth="1"/>
  </cols>
  <sheetData>
    <row r="1" spans="1:35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/>
      <c r="AH1" s="3"/>
      <c r="AI1" s="3"/>
    </row>
    <row r="2" spans="1:35" ht="12.75">
      <c r="A2" s="3"/>
      <c r="B2" s="5" t="s">
        <v>1</v>
      </c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/>
      <c r="AI2" s="3"/>
    </row>
    <row r="3" spans="1:35" ht="12.75">
      <c r="A3" s="3"/>
      <c r="B3" s="5" t="s">
        <v>3</v>
      </c>
      <c r="C3" s="7">
        <v>9</v>
      </c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3"/>
      <c r="AH3" s="3"/>
      <c r="AI3" s="3"/>
    </row>
    <row r="4" spans="1:35" ht="12.75">
      <c r="A4" s="3"/>
      <c r="B4" s="10" t="s">
        <v>5</v>
      </c>
      <c r="C4" s="6" t="s">
        <v>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3"/>
      <c r="AH4" s="3"/>
      <c r="AI4" s="3"/>
    </row>
    <row r="5" spans="1:35" ht="12.75">
      <c r="A5" s="3"/>
      <c r="B5" s="11" t="s">
        <v>7</v>
      </c>
      <c r="C5" s="11"/>
      <c r="D5" s="12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3"/>
      <c r="AH5" s="3"/>
      <c r="AI5" s="3"/>
    </row>
    <row r="6" spans="1:53" ht="12.75">
      <c r="A6" s="3"/>
      <c r="B6" s="13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3"/>
      <c r="AH6" s="3"/>
      <c r="AI6" s="3"/>
      <c r="BA6" s="14" t="s">
        <v>9</v>
      </c>
    </row>
    <row r="7" spans="1:60" ht="15.75" customHeight="1">
      <c r="A7" s="15" t="s">
        <v>10</v>
      </c>
      <c r="B7" s="15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16">
        <v>32</v>
      </c>
      <c r="AI7" s="16">
        <v>33</v>
      </c>
      <c r="AJ7" s="16">
        <v>34</v>
      </c>
      <c r="AK7" s="16">
        <v>35</v>
      </c>
      <c r="AL7" s="16">
        <v>36</v>
      </c>
      <c r="AM7" s="16">
        <v>37</v>
      </c>
      <c r="AN7" s="16">
        <v>38</v>
      </c>
      <c r="AO7" s="16">
        <v>39</v>
      </c>
      <c r="AP7" s="16">
        <v>40</v>
      </c>
      <c r="AQ7" s="17"/>
      <c r="AZ7" s="18" t="s">
        <v>11</v>
      </c>
      <c r="BA7" s="19" t="s">
        <v>12</v>
      </c>
      <c r="BB7" s="20" t="s">
        <v>13</v>
      </c>
      <c r="BC7" s="20" t="s">
        <v>14</v>
      </c>
      <c r="BD7" s="21" t="s">
        <v>15</v>
      </c>
      <c r="BE7" s="22"/>
      <c r="BF7" s="22"/>
      <c r="BG7" s="22"/>
      <c r="BH7" s="22"/>
    </row>
    <row r="8" spans="1:60" ht="15.75" customHeight="1">
      <c r="A8" s="15" t="s">
        <v>16</v>
      </c>
      <c r="B8" s="15"/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 t="s">
        <v>17</v>
      </c>
      <c r="J8" s="16" t="s">
        <v>17</v>
      </c>
      <c r="K8" s="16" t="s">
        <v>17</v>
      </c>
      <c r="L8" s="16" t="s">
        <v>17</v>
      </c>
      <c r="M8" s="16" t="s">
        <v>17</v>
      </c>
      <c r="N8" s="16" t="s">
        <v>17</v>
      </c>
      <c r="O8" s="16" t="s">
        <v>17</v>
      </c>
      <c r="P8" s="16" t="s">
        <v>17</v>
      </c>
      <c r="Q8" s="16" t="s">
        <v>17</v>
      </c>
      <c r="R8" s="16" t="s">
        <v>17</v>
      </c>
      <c r="S8" s="16" t="s">
        <v>17</v>
      </c>
      <c r="T8" s="16" t="s">
        <v>17</v>
      </c>
      <c r="U8" s="16" t="s">
        <v>17</v>
      </c>
      <c r="V8" s="16" t="s">
        <v>17</v>
      </c>
      <c r="W8" s="16" t="s">
        <v>17</v>
      </c>
      <c r="X8" s="16" t="s">
        <v>17</v>
      </c>
      <c r="Y8" s="16" t="s">
        <v>17</v>
      </c>
      <c r="Z8" s="16" t="s">
        <v>17</v>
      </c>
      <c r="AA8" s="16" t="s">
        <v>17</v>
      </c>
      <c r="AB8" s="16" t="s">
        <v>17</v>
      </c>
      <c r="AC8" s="16" t="s">
        <v>17</v>
      </c>
      <c r="AD8" s="16" t="s">
        <v>17</v>
      </c>
      <c r="AE8" s="16" t="s">
        <v>17</v>
      </c>
      <c r="AF8" s="16" t="s">
        <v>17</v>
      </c>
      <c r="AG8" s="16" t="s">
        <v>17</v>
      </c>
      <c r="AH8" s="16" t="s">
        <v>17</v>
      </c>
      <c r="AI8" s="16" t="s">
        <v>18</v>
      </c>
      <c r="AJ8" s="16" t="s">
        <v>18</v>
      </c>
      <c r="AK8" s="16" t="s">
        <v>18</v>
      </c>
      <c r="AL8" s="16" t="s">
        <v>18</v>
      </c>
      <c r="AM8" s="16" t="s">
        <v>18</v>
      </c>
      <c r="AN8" s="16" t="s">
        <v>18</v>
      </c>
      <c r="AO8" s="16" t="s">
        <v>18</v>
      </c>
      <c r="AP8" s="16" t="s">
        <v>18</v>
      </c>
      <c r="AQ8" s="17"/>
      <c r="AZ8" s="18"/>
      <c r="BA8" s="19"/>
      <c r="BB8" s="20"/>
      <c r="BC8" s="20"/>
      <c r="BD8" s="21"/>
      <c r="BE8" s="22"/>
      <c r="BF8" s="22"/>
      <c r="BG8" s="22"/>
      <c r="BH8" s="22"/>
    </row>
    <row r="9" spans="1:60" ht="12.75">
      <c r="A9" s="23" t="s">
        <v>19</v>
      </c>
      <c r="B9" s="23"/>
      <c r="C9" s="24">
        <v>3</v>
      </c>
      <c r="D9" s="24">
        <v>7</v>
      </c>
      <c r="E9" s="24">
        <v>5</v>
      </c>
      <c r="F9" s="24">
        <v>4</v>
      </c>
      <c r="G9" s="24">
        <v>4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Z9" s="18"/>
      <c r="BA9" s="19"/>
      <c r="BB9" s="20"/>
      <c r="BC9" s="20"/>
      <c r="BD9" s="21"/>
      <c r="BE9" s="22"/>
      <c r="BF9" s="22"/>
      <c r="BG9" s="22"/>
      <c r="BH9" s="22"/>
    </row>
    <row r="10" spans="1:60" ht="62.25" customHeight="1">
      <c r="A10" s="25" t="s">
        <v>11</v>
      </c>
      <c r="B10" s="26" t="s">
        <v>12</v>
      </c>
      <c r="C10" s="27" t="s">
        <v>20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8" t="s">
        <v>21</v>
      </c>
      <c r="AR10" s="29" t="s">
        <v>22</v>
      </c>
      <c r="AS10" s="30" t="s">
        <v>14</v>
      </c>
      <c r="AT10" s="30" t="s">
        <v>23</v>
      </c>
      <c r="AU10" s="31" t="s">
        <v>24</v>
      </c>
      <c r="AV10" s="32" t="s">
        <v>25</v>
      </c>
      <c r="AW10" s="29" t="s">
        <v>26</v>
      </c>
      <c r="AX10" s="33" t="s">
        <v>27</v>
      </c>
      <c r="AY10" s="34"/>
      <c r="AZ10" s="18"/>
      <c r="BA10" s="19"/>
      <c r="BB10" s="20"/>
      <c r="BC10" s="20"/>
      <c r="BD10" s="21"/>
      <c r="BE10" s="22"/>
      <c r="BF10" s="22"/>
      <c r="BG10" s="35"/>
      <c r="BH10" s="35"/>
    </row>
    <row r="11" spans="1:60" ht="12.75">
      <c r="A11" s="36">
        <v>1</v>
      </c>
      <c r="B11" s="37" t="s">
        <v>28</v>
      </c>
      <c r="C11" s="38">
        <v>3</v>
      </c>
      <c r="D11" s="39">
        <v>2</v>
      </c>
      <c r="E11" s="39">
        <v>2</v>
      </c>
      <c r="F11" s="39">
        <v>2</v>
      </c>
      <c r="G11" s="40">
        <v>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  <c r="AQ11" s="43">
        <f aca="true" t="shared" si="0" ref="AQ11:AQ45">SUM($C$9:$AP$9)</f>
        <v>23</v>
      </c>
      <c r="AR11" s="44">
        <f>SUM(C11:AP11)</f>
        <v>11</v>
      </c>
      <c r="AS11" s="45">
        <f>BC11</f>
      </c>
      <c r="AT11" s="45">
        <f aca="true" t="shared" si="1" ref="AT11:AT45">IF(AQ11=0,"",ROUND((AR11/AQ11)*100,0))</f>
        <v>48</v>
      </c>
      <c r="AU11" s="46">
        <f aca="true" t="shared" si="2" ref="AU11:AU45">IF(AR11=0,0,(AQ11-AR11))</f>
        <v>12</v>
      </c>
      <c r="AV11" s="41">
        <v>2</v>
      </c>
      <c r="AW11" s="47">
        <f>IF(AT11=0,"",IF(AND(AT11&gt;90,AT11&lt;=100),5,IF(AND(AT11&gt;70,AT11&lt;=90),4,IF(AND(AT11&gt;=50,AT11&lt;=70),3,IF(AT11&lt;50,2,"")))))</f>
        <v>2</v>
      </c>
      <c r="AX11" s="48">
        <f aca="true" t="shared" si="3" ref="AX11:AX45">IF(BB11="","",IF((ABS(AV11-BB11)&gt;=1),ABS(AV11-BB11),""))</f>
      </c>
      <c r="AY11" s="49"/>
      <c r="AZ11" s="50">
        <v>1</v>
      </c>
      <c r="BA11" s="51" t="str">
        <f>B11</f>
        <v>Дворак Ваня</v>
      </c>
      <c r="BB11" s="52"/>
      <c r="BC11" s="53">
        <f>IF(BB11=5,100,IF(BB11=4.5,90,IF(BB11=4,80,IF(BB11=3.5,70,IF(BB11=3,60,IF(BB11=2.5,50,IF(BB11=2,40,"")))))))</f>
      </c>
      <c r="BD11" s="54">
        <f>IF(BB11="","",IF(BB11&gt;=4,(IF(BB11&gt;=5,"отл","хор"))," "))</f>
      </c>
      <c r="BE11" s="22"/>
      <c r="BF11" s="22"/>
      <c r="BG11" s="55"/>
      <c r="BH11" s="55"/>
    </row>
    <row r="12" spans="1:60" ht="12.75">
      <c r="A12" s="36">
        <v>2</v>
      </c>
      <c r="B12" s="37" t="s">
        <v>29</v>
      </c>
      <c r="C12" s="56">
        <v>2</v>
      </c>
      <c r="D12" s="41">
        <v>3</v>
      </c>
      <c r="E12" s="41">
        <v>2</v>
      </c>
      <c r="F12" s="41">
        <v>3</v>
      </c>
      <c r="G12" s="57">
        <v>3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2"/>
      <c r="AQ12" s="43">
        <f t="shared" si="0"/>
        <v>23</v>
      </c>
      <c r="AR12" s="44">
        <f aca="true" t="shared" si="4" ref="AR12:AR45">SUM(C12:AP12)</f>
        <v>13</v>
      </c>
      <c r="AS12" s="45">
        <f aca="true" t="shared" si="5" ref="AS12:AS45">BC12</f>
      </c>
      <c r="AT12" s="45">
        <f t="shared" si="1"/>
        <v>57</v>
      </c>
      <c r="AU12" s="46">
        <f t="shared" si="2"/>
        <v>10</v>
      </c>
      <c r="AV12" s="41">
        <v>3</v>
      </c>
      <c r="AW12" s="47">
        <f aca="true" t="shared" si="6" ref="AW12:AW45">IF(AT12=0,"",IF(AND(AT12&gt;90,AT12&lt;=100),5,IF(AND(AT12&gt;70,AT12&lt;=90),4,IF(AND(AT12&gt;=50,AT12&lt;=70),3,IF(AT12&lt;50,2,"")))))</f>
        <v>3</v>
      </c>
      <c r="AX12" s="48">
        <f t="shared" si="3"/>
      </c>
      <c r="AY12" s="49"/>
      <c r="AZ12" s="50">
        <v>2</v>
      </c>
      <c r="BA12" s="51" t="str">
        <f aca="true" t="shared" si="7" ref="BA12:BA45">B12</f>
        <v>Кравченко Саша</v>
      </c>
      <c r="BB12" s="52"/>
      <c r="BC12" s="53">
        <f aca="true" t="shared" si="8" ref="BC12:BC45">IF(BB12=5,100,IF(BB12=4.5,90,IF(BB12=4,80,IF(BB12=3.5,70,IF(BB12=3,60,IF(BB12=2.5,50,IF(BB12=2,40,"")))))))</f>
      </c>
      <c r="BD12" s="54">
        <f aca="true" t="shared" si="9" ref="BD12:BD45">IF(BB12="","",IF(BB12&gt;=4,(IF(BB12&gt;=5,"отл","хор"))," "))</f>
      </c>
      <c r="BE12" s="22"/>
      <c r="BF12" s="22"/>
      <c r="BG12" s="55"/>
      <c r="BH12" s="55"/>
    </row>
    <row r="13" spans="1:60" ht="12.75">
      <c r="A13" s="36">
        <v>3</v>
      </c>
      <c r="B13" s="37" t="s">
        <v>30</v>
      </c>
      <c r="C13" s="56">
        <v>1</v>
      </c>
      <c r="D13" s="41">
        <v>5</v>
      </c>
      <c r="E13" s="41">
        <v>2</v>
      </c>
      <c r="F13" s="41">
        <v>2</v>
      </c>
      <c r="G13" s="57">
        <v>2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3">
        <f t="shared" si="0"/>
        <v>23</v>
      </c>
      <c r="AR13" s="44">
        <f t="shared" si="4"/>
        <v>12</v>
      </c>
      <c r="AS13" s="45">
        <f t="shared" si="5"/>
      </c>
      <c r="AT13" s="45">
        <f t="shared" si="1"/>
        <v>52</v>
      </c>
      <c r="AU13" s="46">
        <f t="shared" si="2"/>
        <v>11</v>
      </c>
      <c r="AV13" s="41">
        <v>3</v>
      </c>
      <c r="AW13" s="47">
        <f t="shared" si="6"/>
        <v>3</v>
      </c>
      <c r="AX13" s="48">
        <f t="shared" si="3"/>
      </c>
      <c r="AY13" s="49"/>
      <c r="AZ13" s="50">
        <v>3</v>
      </c>
      <c r="BA13" s="51" t="str">
        <f t="shared" si="7"/>
        <v>Степанова Юля</v>
      </c>
      <c r="BB13" s="52"/>
      <c r="BC13" s="53">
        <f t="shared" si="8"/>
      </c>
      <c r="BD13" s="54">
        <f t="shared" si="9"/>
      </c>
      <c r="BE13" s="22"/>
      <c r="BF13" s="22"/>
      <c r="BG13" s="55"/>
      <c r="BH13" s="55"/>
    </row>
    <row r="14" spans="1:60" ht="12.75">
      <c r="A14" s="36">
        <v>4</v>
      </c>
      <c r="B14" s="37" t="s">
        <v>31</v>
      </c>
      <c r="C14" s="56">
        <v>2</v>
      </c>
      <c r="D14" s="41">
        <v>4</v>
      </c>
      <c r="E14" s="41">
        <v>2</v>
      </c>
      <c r="F14" s="41">
        <v>1</v>
      </c>
      <c r="G14" s="57">
        <v>3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43">
        <f t="shared" si="0"/>
        <v>23</v>
      </c>
      <c r="AR14" s="44">
        <f t="shared" si="4"/>
        <v>12</v>
      </c>
      <c r="AS14" s="45">
        <f t="shared" si="5"/>
      </c>
      <c r="AT14" s="45">
        <f t="shared" si="1"/>
        <v>52</v>
      </c>
      <c r="AU14" s="46">
        <f t="shared" si="2"/>
        <v>11</v>
      </c>
      <c r="AV14" s="41">
        <v>3</v>
      </c>
      <c r="AW14" s="47">
        <f t="shared" si="6"/>
        <v>3</v>
      </c>
      <c r="AX14" s="48">
        <f t="shared" si="3"/>
      </c>
      <c r="AY14" s="49"/>
      <c r="AZ14" s="50">
        <v>4</v>
      </c>
      <c r="BA14" s="51" t="str">
        <f t="shared" si="7"/>
        <v>Хананов Марат</v>
      </c>
      <c r="BB14" s="52"/>
      <c r="BC14" s="53">
        <f t="shared" si="8"/>
      </c>
      <c r="BD14" s="54">
        <f t="shared" si="9"/>
      </c>
      <c r="BE14" s="22"/>
      <c r="BF14" s="22"/>
      <c r="BG14" s="55"/>
      <c r="BH14" s="55"/>
    </row>
    <row r="15" spans="1:60" ht="12.75">
      <c r="A15" s="36">
        <v>5</v>
      </c>
      <c r="B15" s="37" t="s">
        <v>32</v>
      </c>
      <c r="C15" s="56">
        <v>2</v>
      </c>
      <c r="D15" s="41">
        <v>3</v>
      </c>
      <c r="E15" s="41">
        <v>4</v>
      </c>
      <c r="F15" s="41">
        <v>1</v>
      </c>
      <c r="G15" s="57">
        <v>2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  <c r="AQ15" s="43">
        <f t="shared" si="0"/>
        <v>23</v>
      </c>
      <c r="AR15" s="44">
        <f t="shared" si="4"/>
        <v>12</v>
      </c>
      <c r="AS15" s="45">
        <f t="shared" si="5"/>
      </c>
      <c r="AT15" s="45">
        <f t="shared" si="1"/>
        <v>52</v>
      </c>
      <c r="AU15" s="46">
        <f t="shared" si="2"/>
        <v>11</v>
      </c>
      <c r="AV15" s="41">
        <v>3</v>
      </c>
      <c r="AW15" s="47">
        <f t="shared" si="6"/>
        <v>3</v>
      </c>
      <c r="AX15" s="48">
        <f t="shared" si="3"/>
      </c>
      <c r="AY15" s="49"/>
      <c r="AZ15" s="50">
        <v>5</v>
      </c>
      <c r="BA15" s="51" t="str">
        <f t="shared" si="7"/>
        <v>Шумарин Леша</v>
      </c>
      <c r="BB15" s="52"/>
      <c r="BC15" s="53">
        <f t="shared" si="8"/>
      </c>
      <c r="BD15" s="54">
        <f t="shared" si="9"/>
      </c>
      <c r="BE15" s="22"/>
      <c r="BF15" s="22"/>
      <c r="BG15" s="58"/>
      <c r="BH15" s="58"/>
    </row>
    <row r="16" spans="1:60" ht="12.75">
      <c r="A16" s="36">
        <v>6</v>
      </c>
      <c r="B16" s="37"/>
      <c r="C16" s="56"/>
      <c r="D16" s="41"/>
      <c r="E16" s="41"/>
      <c r="F16" s="41"/>
      <c r="G16" s="5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3">
        <f t="shared" si="0"/>
        <v>23</v>
      </c>
      <c r="AR16" s="44">
        <f t="shared" si="4"/>
        <v>0</v>
      </c>
      <c r="AS16" s="45">
        <f t="shared" si="5"/>
      </c>
      <c r="AT16" s="45">
        <f t="shared" si="1"/>
        <v>0</v>
      </c>
      <c r="AU16" s="46">
        <f t="shared" si="2"/>
        <v>0</v>
      </c>
      <c r="AV16" s="41"/>
      <c r="AW16" s="47">
        <f t="shared" si="6"/>
      </c>
      <c r="AX16" s="48">
        <f t="shared" si="3"/>
      </c>
      <c r="AY16" s="49"/>
      <c r="AZ16" s="50">
        <v>6</v>
      </c>
      <c r="BA16" s="51">
        <f t="shared" si="7"/>
        <v>0</v>
      </c>
      <c r="BB16" s="52"/>
      <c r="BC16" s="53">
        <f t="shared" si="8"/>
      </c>
      <c r="BD16" s="54">
        <f t="shared" si="9"/>
      </c>
      <c r="BE16" s="22"/>
      <c r="BF16" s="22"/>
      <c r="BG16" s="58"/>
      <c r="BH16" s="58"/>
    </row>
    <row r="17" spans="1:60" ht="12.75">
      <c r="A17" s="36">
        <v>7</v>
      </c>
      <c r="B17" s="37"/>
      <c r="C17" s="56"/>
      <c r="D17" s="41"/>
      <c r="E17" s="41"/>
      <c r="F17" s="41"/>
      <c r="G17" s="57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43">
        <f t="shared" si="0"/>
        <v>23</v>
      </c>
      <c r="AR17" s="44">
        <f t="shared" si="4"/>
        <v>0</v>
      </c>
      <c r="AS17" s="45">
        <f t="shared" si="5"/>
      </c>
      <c r="AT17" s="45">
        <f t="shared" si="1"/>
        <v>0</v>
      </c>
      <c r="AU17" s="46">
        <f t="shared" si="2"/>
        <v>0</v>
      </c>
      <c r="AV17" s="41">
        <v>3</v>
      </c>
      <c r="AW17" s="47">
        <f t="shared" si="6"/>
      </c>
      <c r="AX17" s="48">
        <f t="shared" si="3"/>
      </c>
      <c r="AY17" s="49"/>
      <c r="AZ17" s="50">
        <v>7</v>
      </c>
      <c r="BA17" s="51">
        <f t="shared" si="7"/>
        <v>0</v>
      </c>
      <c r="BB17" s="52"/>
      <c r="BC17" s="53">
        <f t="shared" si="8"/>
      </c>
      <c r="BD17" s="54">
        <f t="shared" si="9"/>
      </c>
      <c r="BE17" s="22"/>
      <c r="BF17" s="22"/>
      <c r="BG17" s="58"/>
      <c r="BH17" s="55"/>
    </row>
    <row r="18" spans="1:60" ht="12.75">
      <c r="A18" s="36">
        <v>8</v>
      </c>
      <c r="B18" s="37"/>
      <c r="C18" s="56"/>
      <c r="D18" s="41"/>
      <c r="E18" s="41"/>
      <c r="F18" s="41"/>
      <c r="G18" s="57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43">
        <f t="shared" si="0"/>
        <v>23</v>
      </c>
      <c r="AR18" s="44">
        <f t="shared" si="4"/>
        <v>0</v>
      </c>
      <c r="AS18" s="45">
        <f t="shared" si="5"/>
      </c>
      <c r="AT18" s="45">
        <f t="shared" si="1"/>
        <v>0</v>
      </c>
      <c r="AU18" s="46">
        <f t="shared" si="2"/>
        <v>0</v>
      </c>
      <c r="AV18" s="41">
        <v>3</v>
      </c>
      <c r="AW18" s="47">
        <f t="shared" si="6"/>
      </c>
      <c r="AX18" s="48">
        <f t="shared" si="3"/>
      </c>
      <c r="AY18" s="49"/>
      <c r="AZ18" s="50">
        <v>8</v>
      </c>
      <c r="BA18" s="51">
        <f t="shared" si="7"/>
        <v>0</v>
      </c>
      <c r="BB18" s="52"/>
      <c r="BC18" s="53">
        <f t="shared" si="8"/>
      </c>
      <c r="BD18" s="54">
        <f t="shared" si="9"/>
      </c>
      <c r="BE18" s="22"/>
      <c r="BF18" s="22"/>
      <c r="BG18" s="58"/>
      <c r="BH18" s="55"/>
    </row>
    <row r="19" spans="1:60" ht="12.75">
      <c r="A19" s="36">
        <v>9</v>
      </c>
      <c r="B19" s="37"/>
      <c r="C19" s="56"/>
      <c r="D19" s="41"/>
      <c r="E19" s="41"/>
      <c r="F19" s="41"/>
      <c r="G19" s="5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3">
        <f t="shared" si="0"/>
        <v>23</v>
      </c>
      <c r="AR19" s="44">
        <f t="shared" si="4"/>
        <v>0</v>
      </c>
      <c r="AS19" s="45">
        <f t="shared" si="5"/>
      </c>
      <c r="AT19" s="45">
        <f t="shared" si="1"/>
        <v>0</v>
      </c>
      <c r="AU19" s="46">
        <f t="shared" si="2"/>
        <v>0</v>
      </c>
      <c r="AV19" s="41">
        <v>3</v>
      </c>
      <c r="AW19" s="47">
        <f t="shared" si="6"/>
      </c>
      <c r="AX19" s="48">
        <f t="shared" si="3"/>
      </c>
      <c r="AY19" s="49"/>
      <c r="AZ19" s="50">
        <v>9</v>
      </c>
      <c r="BA19" s="51">
        <f t="shared" si="7"/>
        <v>0</v>
      </c>
      <c r="BB19" s="52"/>
      <c r="BC19" s="53">
        <f t="shared" si="8"/>
      </c>
      <c r="BD19" s="54">
        <f t="shared" si="9"/>
      </c>
      <c r="BE19" s="22"/>
      <c r="BF19" s="22"/>
      <c r="BG19" s="22"/>
      <c r="BH19" s="55"/>
    </row>
    <row r="20" spans="1:60" ht="12.75">
      <c r="A20" s="36">
        <v>10</v>
      </c>
      <c r="B20" s="37"/>
      <c r="C20" s="56"/>
      <c r="D20" s="41"/>
      <c r="E20" s="41"/>
      <c r="F20" s="41"/>
      <c r="G20" s="5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3">
        <f t="shared" si="0"/>
        <v>23</v>
      </c>
      <c r="AR20" s="44">
        <f t="shared" si="4"/>
        <v>0</v>
      </c>
      <c r="AS20" s="45">
        <f t="shared" si="5"/>
      </c>
      <c r="AT20" s="45">
        <f t="shared" si="1"/>
        <v>0</v>
      </c>
      <c r="AU20" s="46">
        <f t="shared" si="2"/>
        <v>0</v>
      </c>
      <c r="AV20" s="41"/>
      <c r="AW20" s="47">
        <f t="shared" si="6"/>
      </c>
      <c r="AX20" s="48">
        <f t="shared" si="3"/>
      </c>
      <c r="AY20" s="49"/>
      <c r="AZ20" s="50">
        <v>10</v>
      </c>
      <c r="BA20" s="51">
        <f t="shared" si="7"/>
        <v>0</v>
      </c>
      <c r="BB20" s="52"/>
      <c r="BC20" s="53">
        <f t="shared" si="8"/>
      </c>
      <c r="BD20" s="54">
        <f t="shared" si="9"/>
      </c>
      <c r="BE20" s="22"/>
      <c r="BF20" s="22"/>
      <c r="BG20" s="22"/>
      <c r="BH20" s="55"/>
    </row>
    <row r="21" spans="1:60" ht="12.75">
      <c r="A21" s="36">
        <v>11</v>
      </c>
      <c r="B21" s="37"/>
      <c r="C21" s="56"/>
      <c r="D21" s="41"/>
      <c r="E21" s="41"/>
      <c r="F21" s="41"/>
      <c r="G21" s="5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3">
        <f t="shared" si="0"/>
        <v>23</v>
      </c>
      <c r="AR21" s="44">
        <f t="shared" si="4"/>
        <v>0</v>
      </c>
      <c r="AS21" s="45">
        <f t="shared" si="5"/>
      </c>
      <c r="AT21" s="45">
        <f t="shared" si="1"/>
        <v>0</v>
      </c>
      <c r="AU21" s="46">
        <f t="shared" si="2"/>
        <v>0</v>
      </c>
      <c r="AV21" s="41">
        <v>2</v>
      </c>
      <c r="AW21" s="47">
        <f t="shared" si="6"/>
      </c>
      <c r="AX21" s="48">
        <f t="shared" si="3"/>
      </c>
      <c r="AY21" s="49"/>
      <c r="AZ21" s="50">
        <v>11</v>
      </c>
      <c r="BA21" s="51">
        <f t="shared" si="7"/>
        <v>0</v>
      </c>
      <c r="BB21" s="52"/>
      <c r="BC21" s="53">
        <f t="shared" si="8"/>
      </c>
      <c r="BD21" s="54">
        <f t="shared" si="9"/>
      </c>
      <c r="BE21" s="22"/>
      <c r="BF21" s="22"/>
      <c r="BG21" s="22"/>
      <c r="BH21" s="55"/>
    </row>
    <row r="22" spans="1:60" ht="12.75">
      <c r="A22" s="36">
        <v>12</v>
      </c>
      <c r="B22" s="37"/>
      <c r="C22" s="56"/>
      <c r="D22" s="41"/>
      <c r="E22" s="41"/>
      <c r="F22" s="41"/>
      <c r="G22" s="5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3">
        <f t="shared" si="0"/>
        <v>23</v>
      </c>
      <c r="AR22" s="44">
        <f t="shared" si="4"/>
        <v>0</v>
      </c>
      <c r="AS22" s="45">
        <f t="shared" si="5"/>
      </c>
      <c r="AT22" s="45">
        <f t="shared" si="1"/>
        <v>0</v>
      </c>
      <c r="AU22" s="46">
        <f t="shared" si="2"/>
        <v>0</v>
      </c>
      <c r="AV22" s="41">
        <v>4</v>
      </c>
      <c r="AW22" s="47">
        <f t="shared" si="6"/>
      </c>
      <c r="AX22" s="48">
        <f t="shared" si="3"/>
      </c>
      <c r="AY22" s="49"/>
      <c r="AZ22" s="50">
        <v>12</v>
      </c>
      <c r="BA22" s="51">
        <f t="shared" si="7"/>
        <v>0</v>
      </c>
      <c r="BB22" s="52"/>
      <c r="BC22" s="53">
        <f t="shared" si="8"/>
      </c>
      <c r="BD22" s="54">
        <f t="shared" si="9"/>
      </c>
      <c r="BE22" s="59" t="s">
        <v>33</v>
      </c>
      <c r="BF22" s="60">
        <f>IF(BB46=0,"",(BB48/BB46)*20)</f>
      </c>
      <c r="BG22" s="22"/>
      <c r="BH22" s="55"/>
    </row>
    <row r="23" spans="1:60" ht="12.75">
      <c r="A23" s="36">
        <v>13</v>
      </c>
      <c r="B23" s="37"/>
      <c r="C23" s="56"/>
      <c r="D23" s="41"/>
      <c r="E23" s="41"/>
      <c r="F23" s="41"/>
      <c r="G23" s="5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3">
        <f t="shared" si="0"/>
        <v>23</v>
      </c>
      <c r="AR23" s="44">
        <f t="shared" si="4"/>
        <v>0</v>
      </c>
      <c r="AS23" s="45">
        <f t="shared" si="5"/>
      </c>
      <c r="AT23" s="45">
        <f t="shared" si="1"/>
        <v>0</v>
      </c>
      <c r="AU23" s="46">
        <f t="shared" si="2"/>
        <v>0</v>
      </c>
      <c r="AV23" s="41">
        <v>3</v>
      </c>
      <c r="AW23" s="47">
        <f t="shared" si="6"/>
      </c>
      <c r="AX23" s="48">
        <f t="shared" si="3"/>
      </c>
      <c r="AY23" s="49"/>
      <c r="AZ23" s="50">
        <v>13</v>
      </c>
      <c r="BA23" s="51">
        <f t="shared" si="7"/>
        <v>0</v>
      </c>
      <c r="BB23" s="52"/>
      <c r="BC23" s="53">
        <f t="shared" si="8"/>
      </c>
      <c r="BD23" s="54">
        <f t="shared" si="9"/>
      </c>
      <c r="BE23" s="59" t="s">
        <v>34</v>
      </c>
      <c r="BF23" s="60" t="str">
        <f>IF(BB46=0,"  ",(BB47*100)/BB46)</f>
        <v>  </v>
      </c>
      <c r="BG23" s="22"/>
      <c r="BH23" s="55"/>
    </row>
    <row r="24" spans="1:60" ht="12.75">
      <c r="A24" s="36">
        <v>14</v>
      </c>
      <c r="B24" s="37"/>
      <c r="C24" s="56"/>
      <c r="D24" s="41"/>
      <c r="E24" s="41"/>
      <c r="F24" s="41"/>
      <c r="G24" s="5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3">
        <f t="shared" si="0"/>
        <v>23</v>
      </c>
      <c r="AR24" s="44">
        <f t="shared" si="4"/>
        <v>0</v>
      </c>
      <c r="AS24" s="45">
        <f t="shared" si="5"/>
      </c>
      <c r="AT24" s="45">
        <f t="shared" si="1"/>
        <v>0</v>
      </c>
      <c r="AU24" s="46">
        <f t="shared" si="2"/>
        <v>0</v>
      </c>
      <c r="AV24" s="41">
        <v>4</v>
      </c>
      <c r="AW24" s="47">
        <f t="shared" si="6"/>
      </c>
      <c r="AX24" s="48">
        <f t="shared" si="3"/>
      </c>
      <c r="AY24" s="49"/>
      <c r="AZ24" s="50">
        <v>14</v>
      </c>
      <c r="BA24" s="51">
        <f t="shared" si="7"/>
        <v>0</v>
      </c>
      <c r="BB24" s="52"/>
      <c r="BC24" s="53">
        <f t="shared" si="8"/>
      </c>
      <c r="BD24" s="54">
        <f t="shared" si="9"/>
      </c>
      <c r="BE24" s="61" t="s">
        <v>35</v>
      </c>
      <c r="BF24" s="62" t="str">
        <f>IF(BB46=0,"  ",100-BF22)</f>
        <v>  </v>
      </c>
      <c r="BG24" s="22"/>
      <c r="BH24" s="55"/>
    </row>
    <row r="25" spans="1:60" ht="12.75">
      <c r="A25" s="36">
        <v>15</v>
      </c>
      <c r="B25" s="37"/>
      <c r="C25" s="56"/>
      <c r="D25" s="41"/>
      <c r="E25" s="41"/>
      <c r="F25" s="41"/>
      <c r="G25" s="57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3">
        <f t="shared" si="0"/>
        <v>23</v>
      </c>
      <c r="AR25" s="44">
        <f t="shared" si="4"/>
        <v>0</v>
      </c>
      <c r="AS25" s="45">
        <f t="shared" si="5"/>
      </c>
      <c r="AT25" s="45">
        <f t="shared" si="1"/>
        <v>0</v>
      </c>
      <c r="AU25" s="46">
        <f t="shared" si="2"/>
        <v>0</v>
      </c>
      <c r="AV25" s="41">
        <v>5</v>
      </c>
      <c r="AW25" s="47">
        <f t="shared" si="6"/>
      </c>
      <c r="AX25" s="48">
        <f t="shared" si="3"/>
      </c>
      <c r="AY25" s="49"/>
      <c r="AZ25" s="50">
        <v>15</v>
      </c>
      <c r="BA25" s="51">
        <f t="shared" si="7"/>
        <v>0</v>
      </c>
      <c r="BB25" s="52"/>
      <c r="BC25" s="53">
        <f t="shared" si="8"/>
      </c>
      <c r="BD25" s="54">
        <f t="shared" si="9"/>
      </c>
      <c r="BE25" s="59" t="s">
        <v>36</v>
      </c>
      <c r="BF25" s="60">
        <f>IF(SUM(BB11:BB45)=0,"",ROUND((COUNTIF(BB11:BB45,"&gt;=3")/COUNTIF(BB11:BB45,"&gt;0"))*100,0))</f>
      </c>
      <c r="BG25" s="22"/>
      <c r="BH25" s="55"/>
    </row>
    <row r="26" spans="1:60" ht="12.75">
      <c r="A26" s="36">
        <v>16</v>
      </c>
      <c r="B26" s="37"/>
      <c r="C26" s="56"/>
      <c r="D26" s="41"/>
      <c r="E26" s="41"/>
      <c r="F26" s="41"/>
      <c r="G26" s="57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3">
        <f t="shared" si="0"/>
        <v>23</v>
      </c>
      <c r="AR26" s="44">
        <f t="shared" si="4"/>
        <v>0</v>
      </c>
      <c r="AS26" s="45">
        <f t="shared" si="5"/>
      </c>
      <c r="AT26" s="45">
        <f t="shared" si="1"/>
        <v>0</v>
      </c>
      <c r="AU26" s="46">
        <f t="shared" si="2"/>
        <v>0</v>
      </c>
      <c r="AV26" s="41">
        <v>3</v>
      </c>
      <c r="AW26" s="47">
        <f t="shared" si="6"/>
      </c>
      <c r="AX26" s="48">
        <f t="shared" si="3"/>
      </c>
      <c r="AY26" s="49"/>
      <c r="AZ26" s="50">
        <v>16</v>
      </c>
      <c r="BA26" s="51">
        <f t="shared" si="7"/>
        <v>0</v>
      </c>
      <c r="BB26" s="52"/>
      <c r="BC26" s="53">
        <f t="shared" si="8"/>
      </c>
      <c r="BD26" s="54">
        <f t="shared" si="9"/>
      </c>
      <c r="BE26" s="22"/>
      <c r="BF26" s="22"/>
      <c r="BG26" s="22"/>
      <c r="BH26" s="55"/>
    </row>
    <row r="27" spans="1:60" ht="12.75">
      <c r="A27" s="36">
        <v>17</v>
      </c>
      <c r="B27" s="37"/>
      <c r="C27" s="56"/>
      <c r="D27" s="41"/>
      <c r="E27" s="41"/>
      <c r="F27" s="41"/>
      <c r="G27" s="57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3">
        <f t="shared" si="0"/>
        <v>23</v>
      </c>
      <c r="AR27" s="44">
        <f t="shared" si="4"/>
        <v>0</v>
      </c>
      <c r="AS27" s="45">
        <f t="shared" si="5"/>
      </c>
      <c r="AT27" s="45">
        <f t="shared" si="1"/>
        <v>0</v>
      </c>
      <c r="AU27" s="46">
        <f t="shared" si="2"/>
        <v>0</v>
      </c>
      <c r="AV27" s="41">
        <v>4</v>
      </c>
      <c r="AW27" s="47">
        <f t="shared" si="6"/>
      </c>
      <c r="AX27" s="48">
        <f t="shared" si="3"/>
      </c>
      <c r="AY27" s="49"/>
      <c r="AZ27" s="50">
        <v>17</v>
      </c>
      <c r="BA27" s="51">
        <f t="shared" si="7"/>
        <v>0</v>
      </c>
      <c r="BB27" s="52"/>
      <c r="BC27" s="53">
        <f t="shared" si="8"/>
      </c>
      <c r="BD27" s="54">
        <f t="shared" si="9"/>
      </c>
      <c r="BE27" s="22"/>
      <c r="BF27" s="22"/>
      <c r="BG27" s="22"/>
      <c r="BH27" s="63"/>
    </row>
    <row r="28" spans="1:60" ht="12.75">
      <c r="A28" s="36">
        <v>18</v>
      </c>
      <c r="B28" s="37"/>
      <c r="C28" s="56"/>
      <c r="D28" s="41"/>
      <c r="E28" s="41"/>
      <c r="F28" s="41"/>
      <c r="G28" s="57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3">
        <f t="shared" si="0"/>
        <v>23</v>
      </c>
      <c r="AR28" s="44">
        <f t="shared" si="4"/>
        <v>0</v>
      </c>
      <c r="AS28" s="45">
        <f t="shared" si="5"/>
      </c>
      <c r="AT28" s="45">
        <f t="shared" si="1"/>
        <v>0</v>
      </c>
      <c r="AU28" s="46">
        <f t="shared" si="2"/>
        <v>0</v>
      </c>
      <c r="AV28" s="41">
        <v>3</v>
      </c>
      <c r="AW28" s="47">
        <f t="shared" si="6"/>
      </c>
      <c r="AX28" s="48">
        <f t="shared" si="3"/>
      </c>
      <c r="AY28" s="49"/>
      <c r="AZ28" s="50">
        <v>18</v>
      </c>
      <c r="BA28" s="51">
        <f t="shared" si="7"/>
        <v>0</v>
      </c>
      <c r="BB28" s="52"/>
      <c r="BC28" s="53">
        <f t="shared" si="8"/>
      </c>
      <c r="BD28" s="54">
        <f t="shared" si="9"/>
      </c>
      <c r="BE28" s="22"/>
      <c r="BF28" s="22"/>
      <c r="BG28" s="22"/>
      <c r="BH28" s="55"/>
    </row>
    <row r="29" spans="1:60" ht="12.75">
      <c r="A29" s="36">
        <v>19</v>
      </c>
      <c r="B29" s="64"/>
      <c r="C29" s="56"/>
      <c r="D29" s="41"/>
      <c r="E29" s="41"/>
      <c r="F29" s="41"/>
      <c r="G29" s="57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3">
        <f t="shared" si="0"/>
        <v>23</v>
      </c>
      <c r="AR29" s="44">
        <f t="shared" si="4"/>
        <v>0</v>
      </c>
      <c r="AS29" s="45">
        <f t="shared" si="5"/>
      </c>
      <c r="AT29" s="45">
        <f t="shared" si="1"/>
        <v>0</v>
      </c>
      <c r="AU29" s="46">
        <f t="shared" si="2"/>
        <v>0</v>
      </c>
      <c r="AV29" s="41">
        <v>4</v>
      </c>
      <c r="AW29" s="47">
        <f t="shared" si="6"/>
      </c>
      <c r="AX29" s="48">
        <f t="shared" si="3"/>
      </c>
      <c r="AY29" s="49"/>
      <c r="AZ29" s="50">
        <v>19</v>
      </c>
      <c r="BA29" s="51">
        <f t="shared" si="7"/>
        <v>0</v>
      </c>
      <c r="BB29" s="65"/>
      <c r="BC29" s="53">
        <f t="shared" si="8"/>
      </c>
      <c r="BD29" s="54">
        <f t="shared" si="9"/>
      </c>
      <c r="BE29" s="22"/>
      <c r="BF29" s="22"/>
      <c r="BG29" s="22"/>
      <c r="BH29" s="55"/>
    </row>
    <row r="30" spans="1:60" ht="12.75">
      <c r="A30" s="36">
        <v>20</v>
      </c>
      <c r="B30" s="64"/>
      <c r="C30" s="41"/>
      <c r="D30" s="66"/>
      <c r="E30" s="66"/>
      <c r="F30" s="66"/>
      <c r="G30" s="67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68"/>
      <c r="AQ30" s="43">
        <f t="shared" si="0"/>
        <v>23</v>
      </c>
      <c r="AR30" s="44">
        <f t="shared" si="4"/>
        <v>0</v>
      </c>
      <c r="AS30" s="45">
        <f t="shared" si="5"/>
      </c>
      <c r="AT30" s="45">
        <f t="shared" si="1"/>
        <v>0</v>
      </c>
      <c r="AU30" s="46">
        <f t="shared" si="2"/>
        <v>0</v>
      </c>
      <c r="AV30" s="41">
        <v>4</v>
      </c>
      <c r="AW30" s="47">
        <f t="shared" si="6"/>
      </c>
      <c r="AX30" s="48">
        <f t="shared" si="3"/>
      </c>
      <c r="AY30" s="49"/>
      <c r="AZ30" s="50">
        <v>20</v>
      </c>
      <c r="BA30" s="51">
        <f t="shared" si="7"/>
        <v>0</v>
      </c>
      <c r="BB30" s="65"/>
      <c r="BC30" s="53">
        <f t="shared" si="8"/>
      </c>
      <c r="BD30" s="54">
        <f t="shared" si="9"/>
      </c>
      <c r="BE30" s="22"/>
      <c r="BF30" s="22"/>
      <c r="BG30" s="22"/>
      <c r="BH30" s="55"/>
    </row>
    <row r="31" spans="1:60" ht="12.75">
      <c r="A31" s="36">
        <v>21</v>
      </c>
      <c r="B31" s="64"/>
      <c r="C31" s="41"/>
      <c r="D31" s="66"/>
      <c r="E31" s="66"/>
      <c r="F31" s="66"/>
      <c r="G31" s="67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68"/>
      <c r="AQ31" s="43">
        <f t="shared" si="0"/>
        <v>23</v>
      </c>
      <c r="AR31" s="44">
        <f t="shared" si="4"/>
        <v>0</v>
      </c>
      <c r="AS31" s="45">
        <f t="shared" si="5"/>
      </c>
      <c r="AT31" s="45">
        <f t="shared" si="1"/>
        <v>0</v>
      </c>
      <c r="AU31" s="46">
        <f t="shared" si="2"/>
        <v>0</v>
      </c>
      <c r="AV31" s="41">
        <v>4</v>
      </c>
      <c r="AW31" s="47">
        <f t="shared" si="6"/>
      </c>
      <c r="AX31" s="48">
        <f t="shared" si="3"/>
      </c>
      <c r="AY31" s="49"/>
      <c r="AZ31" s="50">
        <v>21</v>
      </c>
      <c r="BA31" s="51">
        <f t="shared" si="7"/>
        <v>0</v>
      </c>
      <c r="BB31" s="41"/>
      <c r="BC31" s="53">
        <f t="shared" si="8"/>
      </c>
      <c r="BD31" s="54">
        <f t="shared" si="9"/>
      </c>
      <c r="BE31" s="22"/>
      <c r="BF31" s="22"/>
      <c r="BG31" s="22"/>
      <c r="BH31" s="55"/>
    </row>
    <row r="32" spans="1:60" ht="12.75">
      <c r="A32" s="36">
        <v>22</v>
      </c>
      <c r="B32" s="64"/>
      <c r="C32" s="41"/>
      <c r="D32" s="66"/>
      <c r="E32" s="66"/>
      <c r="F32" s="66"/>
      <c r="G32" s="67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68"/>
      <c r="AQ32" s="43">
        <f t="shared" si="0"/>
        <v>23</v>
      </c>
      <c r="AR32" s="44">
        <f t="shared" si="4"/>
        <v>0</v>
      </c>
      <c r="AS32" s="45">
        <f t="shared" si="5"/>
      </c>
      <c r="AT32" s="45">
        <f t="shared" si="1"/>
        <v>0</v>
      </c>
      <c r="AU32" s="46">
        <f t="shared" si="2"/>
        <v>0</v>
      </c>
      <c r="AV32" s="41">
        <v>3</v>
      </c>
      <c r="AW32" s="47">
        <f t="shared" si="6"/>
      </c>
      <c r="AX32" s="48">
        <f t="shared" si="3"/>
      </c>
      <c r="AY32" s="49"/>
      <c r="AZ32" s="50">
        <v>22</v>
      </c>
      <c r="BA32" s="51">
        <f t="shared" si="7"/>
        <v>0</v>
      </c>
      <c r="BB32" s="41"/>
      <c r="BC32" s="53">
        <f t="shared" si="8"/>
      </c>
      <c r="BD32" s="54">
        <f t="shared" si="9"/>
      </c>
      <c r="BE32" s="22"/>
      <c r="BF32" s="22"/>
      <c r="BG32" s="22"/>
      <c r="BH32" s="55"/>
    </row>
    <row r="33" spans="1:60" ht="12.75">
      <c r="A33" s="36">
        <v>23</v>
      </c>
      <c r="B33" s="64"/>
      <c r="C33" s="41"/>
      <c r="D33" s="66"/>
      <c r="E33" s="66"/>
      <c r="F33" s="66"/>
      <c r="G33" s="67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68"/>
      <c r="AQ33" s="43">
        <f t="shared" si="0"/>
        <v>23</v>
      </c>
      <c r="AR33" s="44">
        <f t="shared" si="4"/>
        <v>0</v>
      </c>
      <c r="AS33" s="45">
        <f t="shared" si="5"/>
      </c>
      <c r="AT33" s="45">
        <f t="shared" si="1"/>
        <v>0</v>
      </c>
      <c r="AU33" s="46">
        <f t="shared" si="2"/>
        <v>0</v>
      </c>
      <c r="AV33" s="41">
        <v>3</v>
      </c>
      <c r="AW33" s="47">
        <f t="shared" si="6"/>
      </c>
      <c r="AX33" s="48">
        <f t="shared" si="3"/>
      </c>
      <c r="AY33" s="49"/>
      <c r="AZ33" s="50">
        <v>23</v>
      </c>
      <c r="BA33" s="51">
        <f t="shared" si="7"/>
        <v>0</v>
      </c>
      <c r="BB33" s="41"/>
      <c r="BC33" s="53">
        <f t="shared" si="8"/>
      </c>
      <c r="BD33" s="54">
        <f t="shared" si="9"/>
      </c>
      <c r="BE33" s="22"/>
      <c r="BF33" s="22"/>
      <c r="BG33" s="22"/>
      <c r="BH33" s="55"/>
    </row>
    <row r="34" spans="1:60" ht="12.75">
      <c r="A34" s="36">
        <v>24</v>
      </c>
      <c r="B34" s="64"/>
      <c r="C34" s="41"/>
      <c r="D34" s="66"/>
      <c r="E34" s="66"/>
      <c r="F34" s="66"/>
      <c r="G34" s="67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68"/>
      <c r="AQ34" s="43">
        <f t="shared" si="0"/>
        <v>23</v>
      </c>
      <c r="AR34" s="44">
        <f t="shared" si="4"/>
        <v>0</v>
      </c>
      <c r="AS34" s="45">
        <f t="shared" si="5"/>
      </c>
      <c r="AT34" s="45">
        <f t="shared" si="1"/>
        <v>0</v>
      </c>
      <c r="AU34" s="46">
        <f t="shared" si="2"/>
        <v>0</v>
      </c>
      <c r="AV34" s="41"/>
      <c r="AW34" s="47">
        <f t="shared" si="6"/>
      </c>
      <c r="AX34" s="48">
        <f t="shared" si="3"/>
      </c>
      <c r="AY34" s="49"/>
      <c r="AZ34" s="50">
        <v>24</v>
      </c>
      <c r="BA34" s="51">
        <f t="shared" si="7"/>
        <v>0</v>
      </c>
      <c r="BB34" s="41"/>
      <c r="BC34" s="53">
        <f t="shared" si="8"/>
      </c>
      <c r="BD34" s="54">
        <f t="shared" si="9"/>
      </c>
      <c r="BE34" s="22"/>
      <c r="BF34" s="22"/>
      <c r="BG34" s="22"/>
      <c r="BH34" s="55"/>
    </row>
    <row r="35" spans="1:60" ht="12.75">
      <c r="A35" s="36">
        <v>25</v>
      </c>
      <c r="B35" s="64"/>
      <c r="C35" s="41"/>
      <c r="D35" s="66"/>
      <c r="E35" s="66"/>
      <c r="F35" s="66"/>
      <c r="G35" s="67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68"/>
      <c r="AQ35" s="43">
        <f t="shared" si="0"/>
        <v>23</v>
      </c>
      <c r="AR35" s="44">
        <f t="shared" si="4"/>
        <v>0</v>
      </c>
      <c r="AS35" s="45">
        <f t="shared" si="5"/>
      </c>
      <c r="AT35" s="45">
        <f t="shared" si="1"/>
        <v>0</v>
      </c>
      <c r="AU35" s="46">
        <f t="shared" si="2"/>
        <v>0</v>
      </c>
      <c r="AV35" s="41"/>
      <c r="AW35" s="47">
        <f t="shared" si="6"/>
      </c>
      <c r="AX35" s="48">
        <f t="shared" si="3"/>
      </c>
      <c r="AY35" s="49"/>
      <c r="AZ35" s="50">
        <v>25</v>
      </c>
      <c r="BA35" s="51">
        <f t="shared" si="7"/>
        <v>0</v>
      </c>
      <c r="BB35" s="41"/>
      <c r="BC35" s="53">
        <f t="shared" si="8"/>
      </c>
      <c r="BD35" s="54">
        <f t="shared" si="9"/>
      </c>
      <c r="BE35" s="22"/>
      <c r="BF35" s="22"/>
      <c r="BG35" s="22"/>
      <c r="BH35" s="55"/>
    </row>
    <row r="36" spans="1:60" ht="12.75">
      <c r="A36" s="36">
        <v>26</v>
      </c>
      <c r="B36" s="64"/>
      <c r="C36" s="41"/>
      <c r="D36" s="66"/>
      <c r="E36" s="66"/>
      <c r="F36" s="66"/>
      <c r="G36" s="67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68"/>
      <c r="AQ36" s="43">
        <f t="shared" si="0"/>
        <v>23</v>
      </c>
      <c r="AR36" s="44">
        <f t="shared" si="4"/>
        <v>0</v>
      </c>
      <c r="AS36" s="45">
        <f t="shared" si="5"/>
      </c>
      <c r="AT36" s="45">
        <f t="shared" si="1"/>
        <v>0</v>
      </c>
      <c r="AU36" s="46">
        <f t="shared" si="2"/>
        <v>0</v>
      </c>
      <c r="AV36" s="41"/>
      <c r="AW36" s="47">
        <f t="shared" si="6"/>
      </c>
      <c r="AX36" s="48">
        <f t="shared" si="3"/>
      </c>
      <c r="AY36" s="49"/>
      <c r="AZ36" s="50">
        <v>26</v>
      </c>
      <c r="BA36" s="51">
        <f t="shared" si="7"/>
        <v>0</v>
      </c>
      <c r="BB36" s="41"/>
      <c r="BC36" s="53">
        <f t="shared" si="8"/>
      </c>
      <c r="BD36" s="54">
        <f t="shared" si="9"/>
      </c>
      <c r="BE36" s="22"/>
      <c r="BF36" s="22"/>
      <c r="BG36" s="22"/>
      <c r="BH36" s="55"/>
    </row>
    <row r="37" spans="1:60" ht="12.75">
      <c r="A37" s="36">
        <v>27</v>
      </c>
      <c r="B37" s="64"/>
      <c r="C37" s="41"/>
      <c r="D37" s="66"/>
      <c r="E37" s="66"/>
      <c r="F37" s="66"/>
      <c r="G37" s="67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68"/>
      <c r="AQ37" s="43">
        <f t="shared" si="0"/>
        <v>23</v>
      </c>
      <c r="AR37" s="44">
        <f t="shared" si="4"/>
        <v>0</v>
      </c>
      <c r="AS37" s="45">
        <f t="shared" si="5"/>
      </c>
      <c r="AT37" s="45">
        <f t="shared" si="1"/>
        <v>0</v>
      </c>
      <c r="AU37" s="46">
        <f t="shared" si="2"/>
        <v>0</v>
      </c>
      <c r="AV37" s="41"/>
      <c r="AW37" s="47">
        <f t="shared" si="6"/>
      </c>
      <c r="AX37" s="48">
        <f t="shared" si="3"/>
      </c>
      <c r="AY37" s="49"/>
      <c r="AZ37" s="50">
        <v>27</v>
      </c>
      <c r="BA37" s="51">
        <f t="shared" si="7"/>
        <v>0</v>
      </c>
      <c r="BB37" s="41"/>
      <c r="BC37" s="53">
        <f t="shared" si="8"/>
      </c>
      <c r="BD37" s="54">
        <f t="shared" si="9"/>
      </c>
      <c r="BE37" s="22"/>
      <c r="BF37" s="22"/>
      <c r="BG37" s="22"/>
      <c r="BH37" s="55"/>
    </row>
    <row r="38" spans="1:60" ht="12.75">
      <c r="A38" s="36">
        <v>28</v>
      </c>
      <c r="B38" s="64"/>
      <c r="C38" s="41"/>
      <c r="D38" s="66"/>
      <c r="E38" s="66"/>
      <c r="F38" s="66"/>
      <c r="G38" s="6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68"/>
      <c r="AQ38" s="43">
        <f t="shared" si="0"/>
        <v>23</v>
      </c>
      <c r="AR38" s="44">
        <f t="shared" si="4"/>
        <v>0</v>
      </c>
      <c r="AS38" s="45">
        <f t="shared" si="5"/>
      </c>
      <c r="AT38" s="45">
        <f t="shared" si="1"/>
        <v>0</v>
      </c>
      <c r="AU38" s="46">
        <f t="shared" si="2"/>
        <v>0</v>
      </c>
      <c r="AV38" s="41"/>
      <c r="AW38" s="47">
        <f t="shared" si="6"/>
      </c>
      <c r="AX38" s="48">
        <f t="shared" si="3"/>
      </c>
      <c r="AY38" s="49"/>
      <c r="AZ38" s="50">
        <v>28</v>
      </c>
      <c r="BA38" s="51">
        <f t="shared" si="7"/>
        <v>0</v>
      </c>
      <c r="BB38" s="41"/>
      <c r="BC38" s="53">
        <f t="shared" si="8"/>
      </c>
      <c r="BD38" s="54">
        <f t="shared" si="9"/>
      </c>
      <c r="BE38" s="22"/>
      <c r="BF38" s="22"/>
      <c r="BG38" s="22"/>
      <c r="BH38" s="55"/>
    </row>
    <row r="39" spans="1:60" ht="12.75">
      <c r="A39" s="36">
        <v>29</v>
      </c>
      <c r="B39" s="64"/>
      <c r="C39" s="41"/>
      <c r="D39" s="66"/>
      <c r="E39" s="66"/>
      <c r="F39" s="66"/>
      <c r="G39" s="67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68"/>
      <c r="AQ39" s="43">
        <f t="shared" si="0"/>
        <v>23</v>
      </c>
      <c r="AR39" s="44">
        <f t="shared" si="4"/>
        <v>0</v>
      </c>
      <c r="AS39" s="45">
        <f t="shared" si="5"/>
      </c>
      <c r="AT39" s="45">
        <f t="shared" si="1"/>
        <v>0</v>
      </c>
      <c r="AU39" s="46">
        <f t="shared" si="2"/>
        <v>0</v>
      </c>
      <c r="AV39" s="41"/>
      <c r="AW39" s="47">
        <f t="shared" si="6"/>
      </c>
      <c r="AX39" s="48">
        <f t="shared" si="3"/>
      </c>
      <c r="AY39" s="49"/>
      <c r="AZ39" s="50">
        <v>29</v>
      </c>
      <c r="BA39" s="51">
        <f t="shared" si="7"/>
        <v>0</v>
      </c>
      <c r="BB39" s="41"/>
      <c r="BC39" s="53">
        <f t="shared" si="8"/>
      </c>
      <c r="BD39" s="54">
        <f t="shared" si="9"/>
      </c>
      <c r="BE39" s="22"/>
      <c r="BF39" s="22"/>
      <c r="BG39" s="22"/>
      <c r="BH39" s="55"/>
    </row>
    <row r="40" spans="1:60" ht="12.75">
      <c r="A40" s="36">
        <v>30</v>
      </c>
      <c r="B40" s="64"/>
      <c r="C40" s="41"/>
      <c r="D40" s="66"/>
      <c r="E40" s="66"/>
      <c r="F40" s="66"/>
      <c r="G40" s="6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68"/>
      <c r="AQ40" s="43">
        <f t="shared" si="0"/>
        <v>23</v>
      </c>
      <c r="AR40" s="44">
        <f t="shared" si="4"/>
        <v>0</v>
      </c>
      <c r="AS40" s="45">
        <f t="shared" si="5"/>
      </c>
      <c r="AT40" s="45">
        <f t="shared" si="1"/>
        <v>0</v>
      </c>
      <c r="AU40" s="46">
        <f t="shared" si="2"/>
        <v>0</v>
      </c>
      <c r="AV40" s="41"/>
      <c r="AW40" s="47">
        <f t="shared" si="6"/>
      </c>
      <c r="AX40" s="48">
        <f t="shared" si="3"/>
      </c>
      <c r="AY40" s="49"/>
      <c r="AZ40" s="50">
        <v>30</v>
      </c>
      <c r="BA40" s="51">
        <f t="shared" si="7"/>
        <v>0</v>
      </c>
      <c r="BB40" s="41"/>
      <c r="BC40" s="53">
        <f t="shared" si="8"/>
      </c>
      <c r="BD40" s="54">
        <f t="shared" si="9"/>
      </c>
      <c r="BE40" s="22"/>
      <c r="BF40" s="22"/>
      <c r="BG40" s="22"/>
      <c r="BH40" s="55"/>
    </row>
    <row r="41" spans="1:60" ht="12.75">
      <c r="A41" s="36">
        <v>31</v>
      </c>
      <c r="B41" s="64"/>
      <c r="C41" s="41"/>
      <c r="D41" s="66"/>
      <c r="E41" s="66"/>
      <c r="F41" s="66"/>
      <c r="G41" s="67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68"/>
      <c r="AQ41" s="43">
        <f t="shared" si="0"/>
        <v>23</v>
      </c>
      <c r="AR41" s="44">
        <f t="shared" si="4"/>
        <v>0</v>
      </c>
      <c r="AS41" s="45">
        <f t="shared" si="5"/>
      </c>
      <c r="AT41" s="45">
        <f t="shared" si="1"/>
        <v>0</v>
      </c>
      <c r="AU41" s="46">
        <f t="shared" si="2"/>
        <v>0</v>
      </c>
      <c r="AV41" s="41"/>
      <c r="AW41" s="47">
        <f t="shared" si="6"/>
      </c>
      <c r="AX41" s="48">
        <f t="shared" si="3"/>
      </c>
      <c r="AY41" s="49"/>
      <c r="AZ41" s="50">
        <v>31</v>
      </c>
      <c r="BA41" s="51">
        <f t="shared" si="7"/>
        <v>0</v>
      </c>
      <c r="BB41" s="41"/>
      <c r="BC41" s="53">
        <f t="shared" si="8"/>
      </c>
      <c r="BD41" s="54">
        <f t="shared" si="9"/>
      </c>
      <c r="BE41" s="22"/>
      <c r="BF41" s="22"/>
      <c r="BG41" s="22"/>
      <c r="BH41" s="55"/>
    </row>
    <row r="42" spans="1:60" ht="12.75">
      <c r="A42" s="36">
        <v>32</v>
      </c>
      <c r="B42" s="64"/>
      <c r="C42" s="41"/>
      <c r="D42" s="66"/>
      <c r="E42" s="66"/>
      <c r="F42" s="66"/>
      <c r="G42" s="67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68"/>
      <c r="AQ42" s="43">
        <f t="shared" si="0"/>
        <v>23</v>
      </c>
      <c r="AR42" s="44">
        <f t="shared" si="4"/>
        <v>0</v>
      </c>
      <c r="AS42" s="45">
        <f t="shared" si="5"/>
      </c>
      <c r="AT42" s="45">
        <f t="shared" si="1"/>
        <v>0</v>
      </c>
      <c r="AU42" s="46">
        <f t="shared" si="2"/>
        <v>0</v>
      </c>
      <c r="AV42" s="41"/>
      <c r="AW42" s="47">
        <f t="shared" si="6"/>
      </c>
      <c r="AX42" s="48">
        <f t="shared" si="3"/>
      </c>
      <c r="AY42" s="49"/>
      <c r="AZ42" s="50">
        <v>32</v>
      </c>
      <c r="BA42" s="51">
        <f t="shared" si="7"/>
        <v>0</v>
      </c>
      <c r="BB42" s="41"/>
      <c r="BC42" s="53">
        <f t="shared" si="8"/>
      </c>
      <c r="BD42" s="54">
        <f t="shared" si="9"/>
      </c>
      <c r="BE42" s="22"/>
      <c r="BF42" s="22"/>
      <c r="BG42" s="22"/>
      <c r="BH42" s="55"/>
    </row>
    <row r="43" spans="1:60" ht="12.75">
      <c r="A43" s="36">
        <v>33</v>
      </c>
      <c r="B43" s="64"/>
      <c r="C43" s="41"/>
      <c r="D43" s="66"/>
      <c r="E43" s="66"/>
      <c r="F43" s="66"/>
      <c r="G43" s="67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68"/>
      <c r="AQ43" s="43">
        <f t="shared" si="0"/>
        <v>23</v>
      </c>
      <c r="AR43" s="44">
        <f t="shared" si="4"/>
        <v>0</v>
      </c>
      <c r="AS43" s="45">
        <f t="shared" si="5"/>
      </c>
      <c r="AT43" s="45">
        <f t="shared" si="1"/>
        <v>0</v>
      </c>
      <c r="AU43" s="46">
        <f t="shared" si="2"/>
        <v>0</v>
      </c>
      <c r="AV43" s="41"/>
      <c r="AW43" s="47">
        <f t="shared" si="6"/>
      </c>
      <c r="AX43" s="48">
        <f t="shared" si="3"/>
      </c>
      <c r="AY43" s="49"/>
      <c r="AZ43" s="50">
        <v>33</v>
      </c>
      <c r="BA43" s="51">
        <f t="shared" si="7"/>
        <v>0</v>
      </c>
      <c r="BB43" s="41"/>
      <c r="BC43" s="53">
        <f t="shared" si="8"/>
      </c>
      <c r="BD43" s="54">
        <f t="shared" si="9"/>
      </c>
      <c r="BE43" s="22"/>
      <c r="BF43" s="22"/>
      <c r="BG43" s="22"/>
      <c r="BH43" s="55"/>
    </row>
    <row r="44" spans="1:60" ht="12.75">
      <c r="A44" s="36">
        <v>34</v>
      </c>
      <c r="B44" s="64"/>
      <c r="C44" s="41"/>
      <c r="D44" s="66"/>
      <c r="E44" s="66"/>
      <c r="F44" s="66"/>
      <c r="G44" s="67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68"/>
      <c r="AQ44" s="43">
        <f t="shared" si="0"/>
        <v>23</v>
      </c>
      <c r="AR44" s="44">
        <f t="shared" si="4"/>
        <v>0</v>
      </c>
      <c r="AS44" s="45">
        <f t="shared" si="5"/>
      </c>
      <c r="AT44" s="45">
        <f t="shared" si="1"/>
        <v>0</v>
      </c>
      <c r="AU44" s="46">
        <f t="shared" si="2"/>
        <v>0</v>
      </c>
      <c r="AV44" s="41"/>
      <c r="AW44" s="47">
        <f t="shared" si="6"/>
      </c>
      <c r="AX44" s="48">
        <f t="shared" si="3"/>
      </c>
      <c r="AY44" s="49"/>
      <c r="AZ44" s="50">
        <v>34</v>
      </c>
      <c r="BA44" s="69">
        <f t="shared" si="7"/>
        <v>0</v>
      </c>
      <c r="BB44" s="66"/>
      <c r="BC44" s="53">
        <f t="shared" si="8"/>
      </c>
      <c r="BD44" s="54">
        <f t="shared" si="9"/>
      </c>
      <c r="BE44" s="22"/>
      <c r="BF44" s="22"/>
      <c r="BG44" s="22"/>
      <c r="BH44" s="55"/>
    </row>
    <row r="45" spans="1:60" ht="12.75">
      <c r="A45" s="36">
        <v>35</v>
      </c>
      <c r="B45" s="64"/>
      <c r="C45" s="66"/>
      <c r="D45" s="66"/>
      <c r="E45" s="66"/>
      <c r="F45" s="66"/>
      <c r="G45" s="67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8"/>
      <c r="AQ45" s="43">
        <f t="shared" si="0"/>
        <v>23</v>
      </c>
      <c r="AR45" s="44">
        <f t="shared" si="4"/>
        <v>0</v>
      </c>
      <c r="AS45" s="45">
        <f t="shared" si="5"/>
      </c>
      <c r="AT45" s="45">
        <f t="shared" si="1"/>
        <v>0</v>
      </c>
      <c r="AU45" s="46">
        <f t="shared" si="2"/>
        <v>0</v>
      </c>
      <c r="AV45" s="41"/>
      <c r="AW45" s="47">
        <f t="shared" si="6"/>
      </c>
      <c r="AX45" s="48">
        <f t="shared" si="3"/>
      </c>
      <c r="AY45" s="49"/>
      <c r="AZ45" s="70">
        <v>35</v>
      </c>
      <c r="BA45" s="71">
        <f t="shared" si="7"/>
        <v>0</v>
      </c>
      <c r="BB45" s="72"/>
      <c r="BC45" s="53">
        <f t="shared" si="8"/>
      </c>
      <c r="BD45" s="54">
        <f t="shared" si="9"/>
      </c>
      <c r="BE45" s="22"/>
      <c r="BF45" s="22"/>
      <c r="BG45" s="22"/>
      <c r="BH45" s="55"/>
    </row>
    <row r="46" spans="1:60" ht="12.75">
      <c r="A46" s="73"/>
      <c r="B46" s="73"/>
      <c r="C46" s="74">
        <f aca="true" t="shared" si="10" ref="C46:AP46">IF(OR($AV$48=0,C9=0),"",ROUND((SUM(C11:C45)/($AV$48*C9))*100,0))</f>
        <v>16</v>
      </c>
      <c r="D46" s="74">
        <f t="shared" si="10"/>
        <v>12</v>
      </c>
      <c r="E46" s="74">
        <f t="shared" si="10"/>
        <v>11</v>
      </c>
      <c r="F46" s="74">
        <f t="shared" si="10"/>
        <v>11</v>
      </c>
      <c r="G46" s="74">
        <f t="shared" si="10"/>
        <v>14</v>
      </c>
      <c r="H46" s="74">
        <f t="shared" si="10"/>
      </c>
      <c r="I46" s="74">
        <f t="shared" si="10"/>
      </c>
      <c r="J46" s="74">
        <f t="shared" si="10"/>
      </c>
      <c r="K46" s="74">
        <f t="shared" si="10"/>
      </c>
      <c r="L46" s="74">
        <f t="shared" si="10"/>
      </c>
      <c r="M46" s="74">
        <f t="shared" si="10"/>
      </c>
      <c r="N46" s="74">
        <f t="shared" si="10"/>
      </c>
      <c r="O46" s="74">
        <f t="shared" si="10"/>
      </c>
      <c r="P46" s="74">
        <f t="shared" si="10"/>
      </c>
      <c r="Q46" s="74">
        <f t="shared" si="10"/>
      </c>
      <c r="R46" s="74">
        <f t="shared" si="10"/>
      </c>
      <c r="S46" s="74">
        <f t="shared" si="10"/>
      </c>
      <c r="T46" s="74">
        <f t="shared" si="10"/>
      </c>
      <c r="U46" s="74">
        <f t="shared" si="10"/>
      </c>
      <c r="V46" s="74">
        <f t="shared" si="10"/>
      </c>
      <c r="W46" s="74">
        <f t="shared" si="10"/>
      </c>
      <c r="X46" s="74">
        <f t="shared" si="10"/>
      </c>
      <c r="Y46" s="74">
        <f t="shared" si="10"/>
      </c>
      <c r="Z46" s="74">
        <f t="shared" si="10"/>
      </c>
      <c r="AA46" s="74">
        <f t="shared" si="10"/>
      </c>
      <c r="AB46" s="74">
        <f t="shared" si="10"/>
      </c>
      <c r="AC46" s="74">
        <f t="shared" si="10"/>
      </c>
      <c r="AD46" s="74">
        <f t="shared" si="10"/>
      </c>
      <c r="AE46" s="74">
        <f t="shared" si="10"/>
      </c>
      <c r="AF46" s="74">
        <f t="shared" si="10"/>
      </c>
      <c r="AG46" s="74">
        <f t="shared" si="10"/>
      </c>
      <c r="AH46" s="74">
        <f t="shared" si="10"/>
      </c>
      <c r="AI46" s="74">
        <f t="shared" si="10"/>
      </c>
      <c r="AJ46" s="74">
        <f t="shared" si="10"/>
      </c>
      <c r="AK46" s="74">
        <f t="shared" si="10"/>
      </c>
      <c r="AL46" s="74">
        <f t="shared" si="10"/>
      </c>
      <c r="AM46" s="74">
        <f t="shared" si="10"/>
      </c>
      <c r="AN46" s="74">
        <f t="shared" si="10"/>
      </c>
      <c r="AO46" s="74">
        <f t="shared" si="10"/>
      </c>
      <c r="AP46" s="74">
        <f t="shared" si="10"/>
      </c>
      <c r="AQ46" s="74">
        <f>SUM(C9:AP9)*COUNT(AV11:AV45)</f>
        <v>483</v>
      </c>
      <c r="AR46" s="75">
        <f>SUM(AR11:AR45)</f>
        <v>60</v>
      </c>
      <c r="AS46" s="76"/>
      <c r="AT46" s="77"/>
      <c r="AU46" s="78">
        <f>SUM(AU11:AU45)</f>
        <v>55</v>
      </c>
      <c r="AV46" s="79">
        <f>SUM(AV11:AV45)</f>
        <v>69</v>
      </c>
      <c r="AW46" s="55"/>
      <c r="AX46" s="80"/>
      <c r="AY46" s="80"/>
      <c r="AZ46" s="55"/>
      <c r="BA46" s="81" t="s">
        <v>37</v>
      </c>
      <c r="BB46" s="82">
        <f>COUNT(BB11:BB45)</f>
        <v>0</v>
      </c>
      <c r="BC46" s="83"/>
      <c r="BD46" s="84"/>
      <c r="BE46" s="22"/>
      <c r="BF46" s="22"/>
      <c r="BG46" s="22"/>
      <c r="BH46" s="55"/>
    </row>
    <row r="47" spans="1:60" ht="12.75">
      <c r="A47" s="73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5"/>
      <c r="AS47" s="85"/>
      <c r="AT47" s="77"/>
      <c r="AU47" s="78"/>
      <c r="AV47" s="79"/>
      <c r="AW47" s="55"/>
      <c r="AX47" s="86"/>
      <c r="AY47" s="87"/>
      <c r="AZ47" s="55"/>
      <c r="BA47" s="88" t="s">
        <v>38</v>
      </c>
      <c r="BB47" s="89">
        <f>COUNTIF(BB11:BB45,"&gt;=4")</f>
        <v>0</v>
      </c>
      <c r="BC47" s="83"/>
      <c r="BD47" s="84"/>
      <c r="BH47" s="90"/>
    </row>
    <row r="48" spans="1:60" ht="19.5" customHeight="1">
      <c r="A48" s="91" t="s">
        <v>39</v>
      </c>
      <c r="B48" s="92">
        <f>IF(AV48=0,"",ROUND(((AV48-COUNTIF(AV11:AV45,"=2"))*100)/AV48,0))</f>
        <v>90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93" t="s">
        <v>40</v>
      </c>
      <c r="AO48" s="93"/>
      <c r="AP48" s="93"/>
      <c r="AQ48" s="93"/>
      <c r="AR48" s="93"/>
      <c r="AS48" s="93"/>
      <c r="AT48" s="93"/>
      <c r="AU48" s="93"/>
      <c r="AV48" s="94">
        <f>COUNT(AV11:AV45)</f>
        <v>21</v>
      </c>
      <c r="AW48" s="22"/>
      <c r="AZ48" s="95"/>
      <c r="BA48" s="96" t="s">
        <v>41</v>
      </c>
      <c r="BB48" s="97">
        <f>SUM(BB11:BB45)</f>
        <v>0</v>
      </c>
      <c r="BC48" s="83"/>
      <c r="BH48" s="98"/>
    </row>
    <row r="49" spans="1:60" ht="15" customHeight="1">
      <c r="A49" s="99" t="s">
        <v>42</v>
      </c>
      <c r="B49" s="100">
        <f>IF(AQ46=0,"",ROUND((AR46*100)/AQ46,0))</f>
        <v>12</v>
      </c>
      <c r="C49" s="22"/>
      <c r="D49" s="22"/>
      <c r="E49" s="22"/>
      <c r="F49" s="22"/>
      <c r="G49" s="22"/>
      <c r="H49" s="22"/>
      <c r="I49" s="22"/>
      <c r="J49" s="101" t="s">
        <v>33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2">
        <f>BF22</f>
      </c>
      <c r="AH49" s="22"/>
      <c r="AI49" s="22"/>
      <c r="AJ49" s="22"/>
      <c r="AK49" s="22"/>
      <c r="AL49" s="22"/>
      <c r="AM49" s="22"/>
      <c r="AN49" s="103" t="s">
        <v>43</v>
      </c>
      <c r="AO49" s="103"/>
      <c r="AP49" s="103"/>
      <c r="AQ49" s="103"/>
      <c r="AR49" s="103"/>
      <c r="AS49" s="103"/>
      <c r="AT49" s="103"/>
      <c r="AU49" s="103"/>
      <c r="AV49" s="104">
        <f>COUNTIF(AV11:AV45,"4")+COUNTIF(AV11:AV45,"5")</f>
        <v>7</v>
      </c>
      <c r="AW49" s="22"/>
      <c r="BH49" s="90"/>
    </row>
    <row r="50" spans="1:60" ht="15.75" customHeight="1">
      <c r="A50" s="99" t="s">
        <v>44</v>
      </c>
      <c r="B50" s="100">
        <f>IF(AV48=0,"",ROUND((AV46*20)/AV48,0))</f>
        <v>66</v>
      </c>
      <c r="C50" s="22"/>
      <c r="D50" s="22"/>
      <c r="E50" s="22"/>
      <c r="F50" s="22"/>
      <c r="G50" s="22"/>
      <c r="H50" s="22"/>
      <c r="I50" s="22"/>
      <c r="J50" s="101" t="s">
        <v>34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 t="str">
        <f>BF23</f>
        <v>  </v>
      </c>
      <c r="AH50" s="22"/>
      <c r="AI50" s="22"/>
      <c r="AJ50" s="22"/>
      <c r="AK50" s="22"/>
      <c r="AL50" s="22"/>
      <c r="AM50" s="22"/>
      <c r="AN50" s="105" t="s">
        <v>45</v>
      </c>
      <c r="AO50" s="105"/>
      <c r="AP50" s="105"/>
      <c r="AQ50" s="105"/>
      <c r="AR50" s="105"/>
      <c r="AS50" s="105"/>
      <c r="AT50" s="105"/>
      <c r="AU50" s="106" t="s">
        <v>46</v>
      </c>
      <c r="AV50" s="107">
        <f>IF($AV$48=0,"",ROUND((COUNTIF($AV$11:$AV$45,"=5")/$AV$48)*100,1))</f>
        <v>4.8</v>
      </c>
      <c r="AW50" s="22"/>
      <c r="BH50" s="90"/>
    </row>
    <row r="51" spans="1:60" ht="12.75">
      <c r="A51" s="99" t="s">
        <v>47</v>
      </c>
      <c r="B51" s="100">
        <f>IF(AV48=0,"",ROUND((AV49*100)/AV48,0))</f>
        <v>33</v>
      </c>
      <c r="C51" s="22"/>
      <c r="D51" s="22"/>
      <c r="E51" s="22"/>
      <c r="F51" s="22"/>
      <c r="G51" s="22"/>
      <c r="H51" s="22"/>
      <c r="I51" s="22"/>
      <c r="J51" s="108" t="s">
        <v>35</v>
      </c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 t="str">
        <f>BF24</f>
        <v>  </v>
      </c>
      <c r="AH51" s="22"/>
      <c r="AI51" s="22"/>
      <c r="AJ51" s="22"/>
      <c r="AK51" s="22"/>
      <c r="AL51" s="22"/>
      <c r="AM51" s="22"/>
      <c r="AN51" s="105"/>
      <c r="AO51" s="105"/>
      <c r="AP51" s="105"/>
      <c r="AQ51" s="105"/>
      <c r="AR51" s="105"/>
      <c r="AS51" s="105"/>
      <c r="AT51" s="105"/>
      <c r="AU51" s="110" t="s">
        <v>48</v>
      </c>
      <c r="AV51" s="107">
        <f>IF($AV$48=0,"",ROUND((COUNTIF($AV$11:$AV$45,"=4")/$AV$48)*100,1))</f>
        <v>28.6</v>
      </c>
      <c r="AW51" s="22"/>
      <c r="BH51" s="90"/>
    </row>
    <row r="52" spans="1:49" ht="12.75">
      <c r="A52" s="99" t="s">
        <v>49</v>
      </c>
      <c r="B52" s="111">
        <f>IF(BB46=0,"",B49-AG49)</f>
      </c>
      <c r="C52" s="22"/>
      <c r="D52" s="22"/>
      <c r="E52" s="22"/>
      <c r="F52" s="22"/>
      <c r="G52" s="22"/>
      <c r="H52" s="22"/>
      <c r="I52" s="22"/>
      <c r="J52" s="101" t="s">
        <v>36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>
        <f>BF25</f>
      </c>
      <c r="AH52" s="22"/>
      <c r="AI52" s="22"/>
      <c r="AJ52" s="22"/>
      <c r="AK52" s="22"/>
      <c r="AL52" s="22"/>
      <c r="AM52" s="22"/>
      <c r="AN52" s="105"/>
      <c r="AO52" s="105"/>
      <c r="AP52" s="105"/>
      <c r="AQ52" s="105"/>
      <c r="AR52" s="105"/>
      <c r="AS52" s="105"/>
      <c r="AT52" s="105"/>
      <c r="AU52" s="112" t="s">
        <v>50</v>
      </c>
      <c r="AV52" s="107">
        <f>IF($AV$48=0,"",ROUND((COUNTIF($AV$11:$AV$45,"=3")/$AV$48)*100,1))</f>
        <v>57.1</v>
      </c>
      <c r="AW52" s="22"/>
    </row>
    <row r="53" spans="1:49" ht="12.75">
      <c r="A53" s="113" t="s">
        <v>51</v>
      </c>
      <c r="B53" s="114">
        <f>IF(AQ46=0,"",100-B50)</f>
        <v>34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05"/>
      <c r="AO53" s="105"/>
      <c r="AP53" s="105"/>
      <c r="AQ53" s="105"/>
      <c r="AR53" s="105"/>
      <c r="AS53" s="105"/>
      <c r="AT53" s="105"/>
      <c r="AU53" s="115" t="s">
        <v>52</v>
      </c>
      <c r="AV53" s="116">
        <f>IF($AV$48=0,"",ROUND((COUNTIF($AV$11:$AV$45,"=2")/$AV$48)*100,0))</f>
        <v>10</v>
      </c>
      <c r="AW53" s="22"/>
    </row>
    <row r="54" spans="1:49" ht="12.75">
      <c r="A54" s="22"/>
      <c r="B54" s="5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95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2.75">
      <c r="A55" s="22"/>
      <c r="B55" s="117"/>
      <c r="C55" s="118" t="s">
        <v>53</v>
      </c>
      <c r="D55" s="118"/>
      <c r="E55" s="118"/>
      <c r="F55" s="118"/>
      <c r="G55" s="118"/>
      <c r="H55" s="119" t="str">
        <f>IF($B$48="","",IF($B$48=100,"высокая",IF(AND($B$48&gt;=95,$B$48&lt;=99),"достаточная","низкая")))</f>
        <v>низкая</v>
      </c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17"/>
      <c r="AG55" s="117"/>
      <c r="AH55" s="117"/>
      <c r="AI55" s="117"/>
      <c r="AJ55" s="117"/>
      <c r="AK55" s="117"/>
      <c r="AL55" s="117"/>
      <c r="AM55" s="117"/>
      <c r="AN55" s="121"/>
      <c r="AO55" s="117"/>
      <c r="AP55" s="117"/>
      <c r="AQ55" s="117"/>
      <c r="AR55" s="117"/>
      <c r="AS55" s="117"/>
      <c r="AT55" s="117"/>
      <c r="AU55" s="22"/>
      <c r="AV55" s="22"/>
      <c r="AW55" s="22"/>
    </row>
    <row r="56" spans="1:49" ht="12.75">
      <c r="A56" s="22"/>
      <c r="B56" s="122"/>
      <c r="C56" s="118" t="s">
        <v>54</v>
      </c>
      <c r="D56" s="118"/>
      <c r="E56" s="118"/>
      <c r="F56" s="118"/>
      <c r="G56" s="118"/>
      <c r="H56" s="119" t="str">
        <f>IF($B$49="","",IF($B$49&gt;=70,"высокая",IF(AND($B$49&gt;=60,$B$49&lt;70),"достаточная","низкая")))</f>
        <v>низкая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3"/>
      <c r="AG56" s="118" t="s">
        <v>55</v>
      </c>
      <c r="AH56" s="118"/>
      <c r="AI56" s="118"/>
      <c r="AJ56" s="118"/>
      <c r="AK56" s="118"/>
      <c r="AL56" s="118"/>
      <c r="AM56" s="118"/>
      <c r="AN56" s="118"/>
      <c r="AO56" s="119" t="str">
        <f>IF(AQ46=0,"",IF((B49-AG49)&gt;=-9,IF((B49-AG49)&gt;=-4,"оптимальный","достаточный"),"критический"))</f>
        <v>оптимальный</v>
      </c>
      <c r="AP56" s="119"/>
      <c r="AQ56" s="119"/>
      <c r="AR56" s="119"/>
      <c r="AS56" s="119"/>
      <c r="AT56" s="119"/>
      <c r="AU56" s="124"/>
      <c r="AV56" s="22"/>
      <c r="AW56" s="22"/>
    </row>
    <row r="57" spans="1:49" ht="38.25" customHeight="1">
      <c r="A57" s="22"/>
      <c r="B57" s="125" t="s">
        <v>56</v>
      </c>
      <c r="C57" s="125"/>
      <c r="D57" s="125"/>
      <c r="E57" s="125"/>
      <c r="F57" s="125"/>
      <c r="G57" s="126">
        <f>IF(I50="","",IF(I50&gt;-10,IF(I50&lt;10,"объективно"," необъективно"),"необъективно"))</f>
      </c>
      <c r="H57" s="119" t="str">
        <f>IF(AV48=0,"",IF((B50-B49)&gt;-10,IF((B50-B49)&lt;10,"объективно"," необъективно"),"необъективно"))</f>
        <v> необъективно</v>
      </c>
      <c r="I57" s="119"/>
      <c r="J57" s="119"/>
      <c r="K57" s="119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3"/>
      <c r="AG57" s="118" t="s">
        <v>57</v>
      </c>
      <c r="AH57" s="118"/>
      <c r="AI57" s="118"/>
      <c r="AJ57" s="118"/>
      <c r="AK57" s="118"/>
      <c r="AL57" s="118"/>
      <c r="AM57" s="118"/>
      <c r="AN57" s="127"/>
      <c r="AO57" s="119" t="str">
        <f>IF($AV$48=0,"",IF($B$48=100,"проведена","не проведена"))</f>
        <v>не проведена</v>
      </c>
      <c r="AP57" s="119"/>
      <c r="AQ57" s="119"/>
      <c r="AR57" s="119"/>
      <c r="AS57" s="119"/>
      <c r="AT57" s="119"/>
      <c r="AU57" s="128"/>
      <c r="AV57" s="22"/>
      <c r="AW57" s="22"/>
    </row>
    <row r="58" spans="1:49" ht="12.75">
      <c r="A58" s="22"/>
      <c r="B58" s="125" t="s">
        <v>58</v>
      </c>
      <c r="C58" s="125"/>
      <c r="D58" s="125"/>
      <c r="E58" s="125"/>
      <c r="F58" s="125"/>
      <c r="G58" s="126">
        <f>IF(G51="","",IF(I51&lt;10,IF(I51&gt;-10,"справились","не справились"),"справились"))</f>
      </c>
      <c r="H58" s="119" t="str">
        <f>IF(AV48=0,"",IF((B51-AG50)&lt;10,IF((B51-AG50)&gt;-10,"справились","не справились"),"справились"))</f>
        <v>справились</v>
      </c>
      <c r="I58" s="119"/>
      <c r="J58" s="119"/>
      <c r="K58" s="119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3"/>
      <c r="AG58" s="118" t="s">
        <v>59</v>
      </c>
      <c r="AH58" s="118"/>
      <c r="AI58" s="118"/>
      <c r="AJ58" s="118"/>
      <c r="AK58" s="118"/>
      <c r="AL58" s="118"/>
      <c r="AM58" s="118"/>
      <c r="AN58" s="118"/>
      <c r="AO58" s="119" t="str">
        <f>IF(AQ46=0,"",IF(B49&gt;=AG49,"реализованы","не реализованы"))</f>
        <v>не реализованы</v>
      </c>
      <c r="AP58" s="119"/>
      <c r="AQ58" s="119"/>
      <c r="AR58" s="119"/>
      <c r="AS58" s="119"/>
      <c r="AT58" s="119"/>
      <c r="AU58" s="124"/>
      <c r="AV58" s="129"/>
      <c r="AW58" s="22"/>
    </row>
    <row r="59" spans="2:59" ht="12.75" customHeight="1">
      <c r="B59" s="125" t="s">
        <v>60</v>
      </c>
      <c r="C59" s="125"/>
      <c r="D59" s="125"/>
      <c r="E59" s="125"/>
      <c r="F59" s="125"/>
      <c r="G59" s="117"/>
      <c r="H59" s="119" t="str">
        <f>IF(AQ46=0,"",IF(B53&lt;AG51,"снижен","не снижен"))</f>
        <v>снижен</v>
      </c>
      <c r="I59" s="119"/>
      <c r="J59" s="119"/>
      <c r="K59" s="119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7"/>
      <c r="AG59" s="117"/>
      <c r="AH59" s="117"/>
      <c r="AI59" s="117"/>
      <c r="AJ59" s="117"/>
      <c r="AK59" s="117"/>
      <c r="AL59" s="117"/>
      <c r="AM59" s="117"/>
      <c r="AN59" s="121"/>
      <c r="AO59" s="117"/>
      <c r="AP59" s="117"/>
      <c r="AQ59" s="117"/>
      <c r="AR59" s="130"/>
      <c r="AS59" s="130"/>
      <c r="AT59" s="130"/>
      <c r="AU59" s="131"/>
      <c r="AV59" s="131"/>
      <c r="AW59" s="131"/>
      <c r="AX59" s="131"/>
      <c r="AY59" s="132"/>
      <c r="AZ59" s="131"/>
      <c r="BA59" s="131"/>
      <c r="BB59" s="131"/>
      <c r="BC59" s="131"/>
      <c r="BD59" s="131"/>
      <c r="BE59" s="131"/>
      <c r="BF59" s="131"/>
      <c r="BG59" s="131"/>
    </row>
    <row r="60" spans="2:59" ht="12.75">
      <c r="B60" s="133" t="s">
        <v>61</v>
      </c>
      <c r="C60" s="133"/>
      <c r="D60" s="133"/>
      <c r="E60" s="133"/>
      <c r="F60" s="133"/>
      <c r="G60" s="133"/>
      <c r="H60" s="133"/>
      <c r="I60" s="134">
        <f>IF(SUM($C$9:$AM$9)=0,"",SUM(C46:AM47)/COUNT($C$9:$AM$9))</f>
        <v>12.8</v>
      </c>
      <c r="J60" s="135" t="s">
        <v>62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5"/>
      <c r="AG60" s="117"/>
      <c r="AH60" s="117"/>
      <c r="AI60" s="117"/>
      <c r="AJ60" s="117"/>
      <c r="AK60" s="117"/>
      <c r="AL60" s="117"/>
      <c r="AM60" s="117"/>
      <c r="AN60" s="121"/>
      <c r="AO60" s="117"/>
      <c r="AP60" s="117"/>
      <c r="AQ60" s="117"/>
      <c r="AR60" s="130"/>
      <c r="AS60" s="130"/>
      <c r="AT60" s="130"/>
      <c r="AU60" s="131"/>
      <c r="AV60" s="131"/>
      <c r="AW60" s="131"/>
      <c r="AX60" s="131"/>
      <c r="AY60" s="132"/>
      <c r="AZ60" s="131"/>
      <c r="BA60" s="131"/>
      <c r="BB60" s="131"/>
      <c r="BC60" s="131"/>
      <c r="BD60" s="131"/>
      <c r="BE60" s="131"/>
      <c r="BF60" s="131"/>
      <c r="BG60" s="131"/>
    </row>
    <row r="61" spans="2:59" ht="12.75" customHeight="1">
      <c r="B61" s="133" t="s">
        <v>63</v>
      </c>
      <c r="C61" s="133"/>
      <c r="D61" s="133"/>
      <c r="E61" s="133"/>
      <c r="F61" s="133"/>
      <c r="G61" s="133"/>
      <c r="H61" s="133"/>
      <c r="I61" s="134">
        <f>IF(SUM($AN$9:$AP$9)=0,"",SUM(AN46:AP47)/COUNT($AN$9:$AP$9))</f>
      </c>
      <c r="J61" s="135" t="s">
        <v>62</v>
      </c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17"/>
      <c r="AH61" s="117"/>
      <c r="AI61" s="117"/>
      <c r="AJ61" s="117"/>
      <c r="AK61" s="117"/>
      <c r="AL61" s="117"/>
      <c r="AM61" s="117"/>
      <c r="AN61" s="121"/>
      <c r="AO61" s="117"/>
      <c r="AP61" s="117"/>
      <c r="AQ61" s="117"/>
      <c r="AR61" s="130"/>
      <c r="AS61" s="130"/>
      <c r="AT61" s="130"/>
      <c r="AU61" s="137"/>
      <c r="AV61" s="137"/>
      <c r="AW61" s="137"/>
      <c r="AX61" s="137"/>
      <c r="AY61" s="138"/>
      <c r="AZ61" s="137"/>
      <c r="BA61" s="137"/>
      <c r="BB61" s="137"/>
      <c r="BC61" s="137"/>
      <c r="BD61" s="137"/>
      <c r="BE61" s="137"/>
      <c r="BF61" s="137"/>
      <c r="BG61" s="137"/>
    </row>
    <row r="62" spans="2:59" s="87" customFormat="1" ht="12.75">
      <c r="B62" s="83"/>
      <c r="C62" s="83"/>
      <c r="D62" s="83"/>
      <c r="E62" s="83"/>
      <c r="F62" s="83"/>
      <c r="G62" s="83"/>
      <c r="H62" s="83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40"/>
      <c r="AH62" s="140"/>
      <c r="AI62" s="140"/>
      <c r="AJ62" s="140"/>
      <c r="AK62" s="140"/>
      <c r="AL62" s="140"/>
      <c r="AM62" s="140"/>
      <c r="AN62" s="63"/>
      <c r="AO62" s="140"/>
      <c r="AP62" s="140"/>
      <c r="AQ62" s="140"/>
      <c r="AR62" s="140"/>
      <c r="AS62" s="140"/>
      <c r="AT62" s="140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</row>
    <row r="63" spans="2:59" s="87" customFormat="1" ht="12.75">
      <c r="B63" s="83"/>
      <c r="C63" s="83"/>
      <c r="D63" s="83"/>
      <c r="E63" s="83"/>
      <c r="F63" s="83"/>
      <c r="G63" s="83"/>
      <c r="H63" s="83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40"/>
      <c r="AH63" s="140"/>
      <c r="AI63" s="140"/>
      <c r="AJ63" s="140"/>
      <c r="AK63" s="140"/>
      <c r="AL63" s="140"/>
      <c r="AM63" s="140"/>
      <c r="AN63" s="63"/>
      <c r="AO63" s="140"/>
      <c r="AP63" s="140"/>
      <c r="AQ63" s="140"/>
      <c r="AR63" s="140"/>
      <c r="AS63" s="140"/>
      <c r="AT63" s="140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</row>
    <row r="64" spans="1:59" ht="12.75" customHeight="1">
      <c r="A64" s="3"/>
      <c r="B64" s="141" t="s">
        <v>64</v>
      </c>
      <c r="C64" s="141" t="s">
        <v>65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 t="s">
        <v>66</v>
      </c>
      <c r="AJ64" s="142"/>
      <c r="AK64" s="142"/>
      <c r="AL64" s="142"/>
      <c r="AM64" s="142"/>
      <c r="AN64" s="142"/>
      <c r="AO64" s="142"/>
      <c r="AP64" s="142"/>
      <c r="AQ64" s="142"/>
      <c r="AR64" s="142"/>
      <c r="AS64" s="25" t="s">
        <v>62</v>
      </c>
      <c r="AT64" s="25"/>
      <c r="AU64" s="143"/>
      <c r="AV64" s="144"/>
      <c r="AW64" s="144"/>
      <c r="AX64" s="144"/>
      <c r="AY64" s="138"/>
      <c r="AZ64" s="137"/>
      <c r="BA64" s="137"/>
      <c r="BB64" s="137"/>
      <c r="BC64" s="137"/>
      <c r="BD64" s="137"/>
      <c r="BE64" s="137"/>
      <c r="BF64" s="137"/>
      <c r="BG64" s="137"/>
    </row>
    <row r="65" spans="1:59" ht="12.75" customHeight="1">
      <c r="A65" s="3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25"/>
      <c r="AT65" s="25"/>
      <c r="AU65" s="143"/>
      <c r="AV65" s="144"/>
      <c r="AW65" s="144"/>
      <c r="AX65" s="144"/>
      <c r="AY65" s="138"/>
      <c r="AZ65" s="137"/>
      <c r="BA65" s="137"/>
      <c r="BB65" s="137"/>
      <c r="BC65" s="137"/>
      <c r="BD65" s="137"/>
      <c r="BE65" s="137"/>
      <c r="BF65" s="137"/>
      <c r="BG65" s="137"/>
    </row>
    <row r="66" spans="1:59" ht="12.75" customHeight="1">
      <c r="A66" s="41">
        <v>1</v>
      </c>
      <c r="B66" s="145"/>
      <c r="C66" s="146" t="s">
        <v>67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8">
        <f>C46</f>
        <v>16</v>
      </c>
      <c r="AT66" s="148"/>
      <c r="AU66" s="149" t="s">
        <v>17</v>
      </c>
      <c r="AV66" s="144"/>
      <c r="AW66" s="144"/>
      <c r="AX66" s="144"/>
      <c r="AY66" s="138"/>
      <c r="AZ66" s="137"/>
      <c r="BA66" s="137"/>
      <c r="BB66" s="137"/>
      <c r="BC66" s="137"/>
      <c r="BD66" s="137"/>
      <c r="BE66" s="137"/>
      <c r="BF66" s="137"/>
      <c r="BG66" s="137"/>
    </row>
    <row r="67" spans="1:59" ht="12.75" customHeight="1">
      <c r="A67" s="41">
        <v>2</v>
      </c>
      <c r="B67" s="145"/>
      <c r="C67" s="146" t="s">
        <v>68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8">
        <f>D46</f>
        <v>12</v>
      </c>
      <c r="AT67" s="148"/>
      <c r="AU67" s="149" t="s">
        <v>17</v>
      </c>
      <c r="AV67" s="144"/>
      <c r="AW67" s="144"/>
      <c r="AX67" s="144"/>
      <c r="AY67" s="138"/>
      <c r="AZ67" s="137"/>
      <c r="BA67" s="137"/>
      <c r="BB67" s="137"/>
      <c r="BC67" s="137"/>
      <c r="BD67" s="137"/>
      <c r="BE67" s="137"/>
      <c r="BF67" s="137"/>
      <c r="BG67" s="137"/>
    </row>
    <row r="68" spans="1:59" ht="12.75" customHeight="1">
      <c r="A68" s="41">
        <v>3</v>
      </c>
      <c r="B68" s="145"/>
      <c r="C68" s="146" t="s">
        <v>69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8">
        <f>E46</f>
        <v>11</v>
      </c>
      <c r="AT68" s="148"/>
      <c r="AU68" s="149" t="s">
        <v>17</v>
      </c>
      <c r="AV68" s="144"/>
      <c r="AW68" s="144"/>
      <c r="AX68" s="144"/>
      <c r="AY68" s="138"/>
      <c r="AZ68" s="137"/>
      <c r="BA68" s="137"/>
      <c r="BB68" s="137"/>
      <c r="BC68" s="137"/>
      <c r="BD68" s="137"/>
      <c r="BE68" s="137"/>
      <c r="BF68" s="137"/>
      <c r="BG68" s="137"/>
    </row>
    <row r="69" spans="1:59" ht="12.75" customHeight="1">
      <c r="A69" s="41">
        <v>4</v>
      </c>
      <c r="B69" s="145"/>
      <c r="C69" s="146" t="s">
        <v>70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8">
        <f>F46</f>
        <v>11</v>
      </c>
      <c r="AT69" s="148"/>
      <c r="AU69" s="149" t="s">
        <v>17</v>
      </c>
      <c r="AV69" s="144"/>
      <c r="AW69" s="144"/>
      <c r="AX69" s="144"/>
      <c r="AY69" s="138"/>
      <c r="AZ69" s="137"/>
      <c r="BA69" s="137"/>
      <c r="BB69" s="137"/>
      <c r="BC69" s="137"/>
      <c r="BD69" s="137"/>
      <c r="BE69" s="137"/>
      <c r="BF69" s="137"/>
      <c r="BG69" s="137"/>
    </row>
    <row r="70" spans="1:59" ht="12.75" customHeight="1">
      <c r="A70" s="41">
        <v>5</v>
      </c>
      <c r="B70" s="145"/>
      <c r="C70" s="150" t="s">
        <v>71</v>
      </c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8">
        <f>G46</f>
        <v>14</v>
      </c>
      <c r="AT70" s="148"/>
      <c r="AU70" s="149" t="s">
        <v>17</v>
      </c>
      <c r="AV70" s="144"/>
      <c r="AW70" s="144"/>
      <c r="AX70" s="144"/>
      <c r="AY70" s="138"/>
      <c r="AZ70" s="137"/>
      <c r="BA70" s="137"/>
      <c r="BB70" s="137"/>
      <c r="BC70" s="137"/>
      <c r="BD70" s="137"/>
      <c r="BE70" s="137"/>
      <c r="BF70" s="137"/>
      <c r="BG70" s="137"/>
    </row>
    <row r="71" spans="1:59" ht="12.75" customHeight="1">
      <c r="A71" s="41">
        <v>6</v>
      </c>
      <c r="B71" s="145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8">
        <f>H46</f>
        <v>0</v>
      </c>
      <c r="AT71" s="148"/>
      <c r="AU71" s="149" t="s">
        <v>17</v>
      </c>
      <c r="AV71" s="144"/>
      <c r="AW71" s="144"/>
      <c r="AX71" s="144"/>
      <c r="AY71" s="138"/>
      <c r="AZ71" s="137"/>
      <c r="BA71" s="137"/>
      <c r="BB71" s="137"/>
      <c r="BC71" s="137"/>
      <c r="BD71" s="137"/>
      <c r="BE71" s="137"/>
      <c r="BF71" s="137"/>
      <c r="BG71" s="137"/>
    </row>
    <row r="72" spans="1:47" ht="12.75" customHeight="1">
      <c r="A72" s="41">
        <v>7</v>
      </c>
      <c r="B72" s="145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8">
        <f>I46</f>
        <v>0</v>
      </c>
      <c r="AT72" s="148"/>
      <c r="AU72" s="149" t="s">
        <v>17</v>
      </c>
    </row>
    <row r="73" spans="1:59" ht="12.75" customHeight="1">
      <c r="A73" s="41">
        <v>8</v>
      </c>
      <c r="B73" s="145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>
        <f>J46</f>
        <v>0</v>
      </c>
      <c r="AT73" s="148"/>
      <c r="AU73" s="149" t="s">
        <v>17</v>
      </c>
      <c r="AZ73"/>
      <c r="BA73" s="151"/>
      <c r="BB73" s="151"/>
      <c r="BC73" s="151"/>
      <c r="BD73" s="151"/>
      <c r="BE73" s="151"/>
      <c r="BF73" s="151"/>
      <c r="BG73" s="151"/>
    </row>
    <row r="74" spans="1:59" ht="12.75" customHeight="1">
      <c r="A74" s="41">
        <v>9</v>
      </c>
      <c r="B74" s="145"/>
      <c r="C74" s="152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8">
        <f>K46</f>
        <v>0</v>
      </c>
      <c r="AT74" s="148"/>
      <c r="AU74" s="149" t="s">
        <v>17</v>
      </c>
      <c r="AZ74"/>
      <c r="BA74" s="151"/>
      <c r="BB74" s="151"/>
      <c r="BC74" s="151"/>
      <c r="BD74" s="151"/>
      <c r="BE74" s="151"/>
      <c r="BF74" s="151"/>
      <c r="BG74" s="151"/>
    </row>
    <row r="75" spans="1:59" ht="12.75" customHeight="1">
      <c r="A75" s="41">
        <v>10</v>
      </c>
      <c r="B75" s="145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8">
        <f>L46</f>
        <v>0</v>
      </c>
      <c r="AT75" s="148"/>
      <c r="AU75" s="149" t="s">
        <v>17</v>
      </c>
      <c r="AZ75"/>
      <c r="BA75" s="151"/>
      <c r="BB75" s="151"/>
      <c r="BC75" s="151"/>
      <c r="BD75" s="151"/>
      <c r="BE75" s="151"/>
      <c r="BF75" s="151"/>
      <c r="BG75" s="151"/>
    </row>
    <row r="76" spans="1:59" ht="12.75" customHeight="1">
      <c r="A76" s="41">
        <v>11</v>
      </c>
      <c r="B76" s="145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8">
        <f>M46</f>
        <v>0</v>
      </c>
      <c r="AT76" s="148"/>
      <c r="AU76" s="149" t="s">
        <v>17</v>
      </c>
      <c r="AZ76"/>
      <c r="BA76" s="151"/>
      <c r="BB76" s="151"/>
      <c r="BC76" s="151"/>
      <c r="BD76" s="151"/>
      <c r="BE76" s="151"/>
      <c r="BF76" s="151"/>
      <c r="BG76" s="151"/>
    </row>
    <row r="77" spans="1:59" ht="12.75" customHeight="1">
      <c r="A77" s="41">
        <v>12</v>
      </c>
      <c r="B77" s="145"/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8">
        <f>N46</f>
        <v>0</v>
      </c>
      <c r="AT77" s="148"/>
      <c r="AU77" s="149" t="s">
        <v>17</v>
      </c>
      <c r="AZ77"/>
      <c r="BA77" s="151"/>
      <c r="BB77" s="151"/>
      <c r="BC77" s="151"/>
      <c r="BD77" s="151"/>
      <c r="BE77" s="151"/>
      <c r="BF77" s="151"/>
      <c r="BG77" s="151"/>
    </row>
    <row r="78" spans="1:59" ht="12.75" customHeight="1">
      <c r="A78" s="41">
        <v>13</v>
      </c>
      <c r="B78" s="145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8">
        <f>O46</f>
        <v>0</v>
      </c>
      <c r="AT78" s="148"/>
      <c r="AU78" s="149" t="s">
        <v>17</v>
      </c>
      <c r="AZ78"/>
      <c r="BA78" s="151"/>
      <c r="BB78" s="151"/>
      <c r="BC78" s="151"/>
      <c r="BD78" s="151"/>
      <c r="BE78" s="151"/>
      <c r="BF78" s="151"/>
      <c r="BG78" s="151"/>
    </row>
    <row r="79" spans="1:59" ht="12.75" customHeight="1">
      <c r="A79" s="41">
        <v>14</v>
      </c>
      <c r="B79" s="145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8">
        <f>P46</f>
        <v>0</v>
      </c>
      <c r="AT79" s="148"/>
      <c r="AU79" s="149" t="s">
        <v>17</v>
      </c>
      <c r="AZ79"/>
      <c r="BA79" s="151"/>
      <c r="BB79" s="151"/>
      <c r="BC79" s="151"/>
      <c r="BD79" s="151"/>
      <c r="BE79" s="151"/>
      <c r="BF79" s="151"/>
      <c r="BG79" s="151"/>
    </row>
    <row r="80" spans="1:59" ht="12.75" customHeight="1">
      <c r="A80" s="41">
        <v>15</v>
      </c>
      <c r="B80" s="145"/>
      <c r="C80" s="152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8">
        <f>Q46</f>
        <v>0</v>
      </c>
      <c r="AT80" s="148"/>
      <c r="AU80" s="149" t="s">
        <v>17</v>
      </c>
      <c r="AZ80"/>
      <c r="BA80" s="151"/>
      <c r="BB80" s="151"/>
      <c r="BC80" s="151"/>
      <c r="BD80" s="151"/>
      <c r="BE80" s="151"/>
      <c r="BF80" s="151"/>
      <c r="BG80" s="151"/>
    </row>
    <row r="81" spans="1:59" ht="12.75" customHeight="1">
      <c r="A81" s="41">
        <v>16</v>
      </c>
      <c r="B81" s="145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8">
        <f>R46</f>
        <v>0</v>
      </c>
      <c r="AT81" s="148"/>
      <c r="AU81" s="149" t="s">
        <v>17</v>
      </c>
      <c r="AZ81"/>
      <c r="BA81" s="151"/>
      <c r="BB81" s="151"/>
      <c r="BC81" s="151"/>
      <c r="BD81" s="151"/>
      <c r="BE81" s="151"/>
      <c r="BF81" s="151"/>
      <c r="BG81" s="151"/>
    </row>
    <row r="82" spans="1:59" ht="12.75" customHeight="1">
      <c r="A82" s="41">
        <v>17</v>
      </c>
      <c r="B82" s="145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8">
        <f>S46</f>
        <v>0</v>
      </c>
      <c r="AT82" s="148"/>
      <c r="AU82" s="149" t="s">
        <v>17</v>
      </c>
      <c r="AZ82"/>
      <c r="BA82" s="151"/>
      <c r="BB82" s="151"/>
      <c r="BC82" s="151"/>
      <c r="BD82" s="151"/>
      <c r="BE82" s="151"/>
      <c r="BF82" s="151"/>
      <c r="BG82" s="151"/>
    </row>
    <row r="83" spans="1:59" ht="12.75" customHeight="1">
      <c r="A83" s="41">
        <v>18</v>
      </c>
      <c r="B83" s="145"/>
      <c r="C83" s="152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8">
        <f>T46</f>
        <v>0</v>
      </c>
      <c r="AT83" s="148"/>
      <c r="AU83" s="149" t="s">
        <v>17</v>
      </c>
      <c r="AZ83"/>
      <c r="BA83" s="151"/>
      <c r="BB83" s="151"/>
      <c r="BC83" s="151"/>
      <c r="BD83" s="151"/>
      <c r="BE83" s="151"/>
      <c r="BF83" s="151"/>
      <c r="BG83" s="151"/>
    </row>
    <row r="84" spans="1:59" ht="12.75" customHeight="1">
      <c r="A84" s="41">
        <v>19</v>
      </c>
      <c r="B84" s="145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8">
        <f>U46</f>
        <v>0</v>
      </c>
      <c r="AT84" s="148"/>
      <c r="AU84" s="149" t="s">
        <v>17</v>
      </c>
      <c r="AZ84"/>
      <c r="BA84" s="151"/>
      <c r="BB84" s="151"/>
      <c r="BC84" s="151"/>
      <c r="BD84" s="151"/>
      <c r="BE84" s="151"/>
      <c r="BF84" s="151"/>
      <c r="BG84" s="151"/>
    </row>
    <row r="85" spans="1:59" ht="12.75" customHeight="1">
      <c r="A85" s="41">
        <v>20</v>
      </c>
      <c r="B85" s="145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8">
        <f>V46</f>
        <v>0</v>
      </c>
      <c r="AT85" s="148"/>
      <c r="AU85" s="149" t="s">
        <v>17</v>
      </c>
      <c r="AZ85"/>
      <c r="BA85" s="151"/>
      <c r="BB85" s="151"/>
      <c r="BC85" s="151"/>
      <c r="BD85" s="151"/>
      <c r="BE85" s="151"/>
      <c r="BF85" s="151"/>
      <c r="BG85" s="151"/>
    </row>
    <row r="86" spans="1:59" ht="12.75" customHeight="1">
      <c r="A86" s="41">
        <v>21</v>
      </c>
      <c r="B86" s="145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>
        <f>W46</f>
        <v>0</v>
      </c>
      <c r="AT86" s="148"/>
      <c r="AU86" s="149" t="s">
        <v>17</v>
      </c>
      <c r="AZ86"/>
      <c r="BA86" s="151"/>
      <c r="BB86" s="151"/>
      <c r="BC86" s="151"/>
      <c r="BD86" s="151"/>
      <c r="BE86" s="151"/>
      <c r="BF86" s="151"/>
      <c r="BG86" s="151"/>
    </row>
    <row r="87" spans="1:59" ht="12.75" customHeight="1">
      <c r="A87" s="41">
        <v>22</v>
      </c>
      <c r="B87" s="145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8">
        <f>X46</f>
        <v>0</v>
      </c>
      <c r="AT87" s="148"/>
      <c r="AU87" s="149" t="s">
        <v>17</v>
      </c>
      <c r="AZ87"/>
      <c r="BA87" s="151"/>
      <c r="BB87" s="151"/>
      <c r="BC87" s="151"/>
      <c r="BD87" s="151"/>
      <c r="BE87" s="151"/>
      <c r="BF87" s="151"/>
      <c r="BG87" s="151"/>
    </row>
    <row r="88" spans="1:59" ht="12.75" customHeight="1">
      <c r="A88" s="41">
        <v>23</v>
      </c>
      <c r="B88" s="145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8">
        <f>Y46</f>
        <v>0</v>
      </c>
      <c r="AT88" s="148"/>
      <c r="AU88" s="149" t="s">
        <v>17</v>
      </c>
      <c r="AZ88"/>
      <c r="BA88" s="151"/>
      <c r="BB88" s="151"/>
      <c r="BC88" s="151"/>
      <c r="BD88" s="151"/>
      <c r="BE88" s="151"/>
      <c r="BF88" s="151"/>
      <c r="BG88" s="151"/>
    </row>
    <row r="89" spans="1:59" ht="12.75" customHeight="1">
      <c r="A89" s="41">
        <v>24</v>
      </c>
      <c r="B89" s="145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8">
        <f>Z46</f>
        <v>0</v>
      </c>
      <c r="AT89" s="148"/>
      <c r="AU89" s="149" t="s">
        <v>17</v>
      </c>
      <c r="AZ89"/>
      <c r="BA89" s="151"/>
      <c r="BB89" s="151"/>
      <c r="BC89" s="151"/>
      <c r="BD89" s="151"/>
      <c r="BE89" s="151"/>
      <c r="BF89" s="151"/>
      <c r="BG89" s="151"/>
    </row>
    <row r="90" spans="1:59" ht="12.75" customHeight="1">
      <c r="A90" s="41">
        <v>25</v>
      </c>
      <c r="B90" s="145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8">
        <f>AA46</f>
        <v>0</v>
      </c>
      <c r="AT90" s="148"/>
      <c r="AU90" s="149" t="s">
        <v>17</v>
      </c>
      <c r="AZ90"/>
      <c r="BA90" s="151"/>
      <c r="BB90" s="151"/>
      <c r="BC90" s="151"/>
      <c r="BD90" s="151"/>
      <c r="BE90" s="151"/>
      <c r="BF90" s="151"/>
      <c r="BG90" s="151"/>
    </row>
    <row r="91" spans="1:59" ht="12.75" customHeight="1">
      <c r="A91" s="41">
        <v>26</v>
      </c>
      <c r="B91" s="145"/>
      <c r="C91" s="152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8">
        <f>AB46</f>
        <v>0</v>
      </c>
      <c r="AT91" s="148"/>
      <c r="AU91" s="149" t="s">
        <v>17</v>
      </c>
      <c r="AZ91"/>
      <c r="BA91" s="151"/>
      <c r="BB91" s="151"/>
      <c r="BC91" s="151"/>
      <c r="BD91" s="151"/>
      <c r="BE91" s="151"/>
      <c r="BF91" s="151"/>
      <c r="BG91" s="151"/>
    </row>
    <row r="92" spans="1:59" ht="12.75" customHeight="1">
      <c r="A92" s="41">
        <v>27</v>
      </c>
      <c r="B92" s="145"/>
      <c r="C92" s="152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8">
        <f>AC46</f>
        <v>0</v>
      </c>
      <c r="AT92" s="148"/>
      <c r="AU92" s="149" t="s">
        <v>17</v>
      </c>
      <c r="AZ92"/>
      <c r="BA92" s="151"/>
      <c r="BB92" s="151"/>
      <c r="BC92" s="151"/>
      <c r="BD92" s="151"/>
      <c r="BE92" s="151"/>
      <c r="BF92" s="151"/>
      <c r="BG92" s="151"/>
    </row>
    <row r="93" spans="1:59" ht="12.75" customHeight="1">
      <c r="A93" s="41">
        <v>28</v>
      </c>
      <c r="B93" s="145"/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8">
        <f>AD46</f>
        <v>0</v>
      </c>
      <c r="AT93" s="148"/>
      <c r="AU93" s="149" t="s">
        <v>17</v>
      </c>
      <c r="AZ93"/>
      <c r="BA93" s="151"/>
      <c r="BB93" s="151"/>
      <c r="BC93" s="151"/>
      <c r="BD93" s="151"/>
      <c r="BE93" s="151"/>
      <c r="BF93" s="151"/>
      <c r="BG93" s="151"/>
    </row>
    <row r="94" spans="1:59" ht="12.75" customHeight="1">
      <c r="A94" s="41">
        <v>29</v>
      </c>
      <c r="B94" s="145"/>
      <c r="C94" s="152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8">
        <f>AE46</f>
        <v>0</v>
      </c>
      <c r="AT94" s="148"/>
      <c r="AU94" s="149" t="s">
        <v>17</v>
      </c>
      <c r="AZ94"/>
      <c r="BA94" s="151"/>
      <c r="BB94" s="151"/>
      <c r="BC94" s="151"/>
      <c r="BD94" s="151"/>
      <c r="BE94" s="151"/>
      <c r="BF94" s="151"/>
      <c r="BG94" s="151"/>
    </row>
    <row r="95" spans="1:59" ht="12.75" customHeight="1">
      <c r="A95" s="41">
        <v>30</v>
      </c>
      <c r="B95" s="145"/>
      <c r="C95" s="152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8">
        <f>AF46</f>
        <v>0</v>
      </c>
      <c r="AT95" s="148"/>
      <c r="AU95" s="149" t="s">
        <v>17</v>
      </c>
      <c r="AZ95"/>
      <c r="BA95" s="151"/>
      <c r="BB95" s="151"/>
      <c r="BC95" s="151"/>
      <c r="BD95" s="151"/>
      <c r="BE95" s="151"/>
      <c r="BF95" s="151"/>
      <c r="BG95" s="151"/>
    </row>
    <row r="96" spans="1:59" ht="12.75" customHeight="1">
      <c r="A96" s="41">
        <v>31</v>
      </c>
      <c r="B96" s="145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8">
        <f>K46</f>
        <v>0</v>
      </c>
      <c r="AT96" s="148"/>
      <c r="AU96" s="149" t="s">
        <v>17</v>
      </c>
      <c r="AZ96"/>
      <c r="BA96" s="151"/>
      <c r="BB96" s="151"/>
      <c r="BC96" s="151"/>
      <c r="BD96" s="151"/>
      <c r="BE96" s="151"/>
      <c r="BF96" s="151"/>
      <c r="BG96" s="151"/>
    </row>
    <row r="97" spans="1:59" ht="12.75" customHeight="1">
      <c r="A97" s="41">
        <v>32</v>
      </c>
      <c r="B97" s="145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8">
        <f>AF46</f>
        <v>0</v>
      </c>
      <c r="AT97" s="148"/>
      <c r="AU97" s="149" t="s">
        <v>17</v>
      </c>
      <c r="AZ97"/>
      <c r="BA97" s="151"/>
      <c r="BB97" s="151"/>
      <c r="BC97" s="151"/>
      <c r="BD97" s="151"/>
      <c r="BE97" s="151"/>
      <c r="BF97" s="151"/>
      <c r="BG97" s="151"/>
    </row>
    <row r="98" spans="1:59" ht="12.75" customHeight="1">
      <c r="A98" s="41">
        <v>33</v>
      </c>
      <c r="B98" s="145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8">
        <f>AG46</f>
        <v>0</v>
      </c>
      <c r="AT98" s="148"/>
      <c r="AU98" s="149" t="s">
        <v>18</v>
      </c>
      <c r="AZ98"/>
      <c r="BA98" s="151"/>
      <c r="BB98" s="151"/>
      <c r="BC98" s="151"/>
      <c r="BD98" s="151"/>
      <c r="BE98" s="151"/>
      <c r="BF98" s="151"/>
      <c r="BG98" s="151"/>
    </row>
    <row r="99" spans="1:59" ht="12.75" customHeight="1">
      <c r="A99" s="41">
        <v>34</v>
      </c>
      <c r="B99" s="145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8">
        <f>AH46</f>
        <v>0</v>
      </c>
      <c r="AT99" s="148"/>
      <c r="AU99" s="149" t="s">
        <v>18</v>
      </c>
      <c r="AZ99"/>
      <c r="BA99" s="151"/>
      <c r="BB99" s="151"/>
      <c r="BC99" s="151"/>
      <c r="BD99" s="151"/>
      <c r="BE99" s="151"/>
      <c r="BF99" s="151"/>
      <c r="BG99" s="151"/>
    </row>
    <row r="100" spans="1:59" ht="12.75" customHeight="1">
      <c r="A100" s="41">
        <v>35</v>
      </c>
      <c r="B100" s="145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8">
        <f>AI46</f>
        <v>0</v>
      </c>
      <c r="AT100" s="148"/>
      <c r="AU100" s="149" t="s">
        <v>18</v>
      </c>
      <c r="AZ100"/>
      <c r="BA100" s="151"/>
      <c r="BB100" s="151"/>
      <c r="BC100" s="151"/>
      <c r="BD100" s="151"/>
      <c r="BE100" s="151"/>
      <c r="BF100" s="151"/>
      <c r="BG100" s="151"/>
    </row>
    <row r="101" spans="1:59" ht="12.75" customHeight="1">
      <c r="A101" s="41">
        <v>36</v>
      </c>
      <c r="B101" s="145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8">
        <f>AJ46</f>
        <v>0</v>
      </c>
      <c r="AT101" s="148"/>
      <c r="AU101" s="149" t="s">
        <v>18</v>
      </c>
      <c r="AZ101"/>
      <c r="BA101" s="151"/>
      <c r="BB101" s="151"/>
      <c r="BC101" s="151"/>
      <c r="BD101" s="151"/>
      <c r="BE101" s="151"/>
      <c r="BF101" s="151"/>
      <c r="BG101" s="151"/>
    </row>
    <row r="102" spans="1:59" ht="12.75" customHeight="1">
      <c r="A102" s="41">
        <v>37</v>
      </c>
      <c r="B102" s="145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8">
        <f>AK46</f>
        <v>0</v>
      </c>
      <c r="AT102" s="148"/>
      <c r="AU102" s="149" t="s">
        <v>18</v>
      </c>
      <c r="AZ102"/>
      <c r="BA102" s="151"/>
      <c r="BB102" s="151"/>
      <c r="BC102" s="151"/>
      <c r="BD102" s="151"/>
      <c r="BE102" s="151"/>
      <c r="BF102" s="151"/>
      <c r="BG102" s="151"/>
    </row>
    <row r="103" spans="1:59" ht="12.75" customHeight="1">
      <c r="A103" s="41">
        <v>38</v>
      </c>
      <c r="B103" s="155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>
        <f>AL46</f>
        <v>0</v>
      </c>
      <c r="AT103" s="148"/>
      <c r="AU103" s="149" t="s">
        <v>18</v>
      </c>
      <c r="AZ103"/>
      <c r="BA103" s="151"/>
      <c r="BB103" s="151"/>
      <c r="BC103" s="151"/>
      <c r="BD103" s="151"/>
      <c r="BE103" s="151"/>
      <c r="BF103" s="151"/>
      <c r="BG103" s="151"/>
    </row>
    <row r="104" spans="1:59" ht="12.75" customHeight="1">
      <c r="A104" s="41">
        <v>39</v>
      </c>
      <c r="B104" s="15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>
        <f>AM46</f>
        <v>0</v>
      </c>
      <c r="AT104" s="148"/>
      <c r="AU104" s="149" t="s">
        <v>18</v>
      </c>
      <c r="AZ104"/>
      <c r="BA104" s="151"/>
      <c r="BB104" s="151"/>
      <c r="BC104" s="151"/>
      <c r="BD104" s="151"/>
      <c r="BE104" s="151"/>
      <c r="BF104" s="151"/>
      <c r="BG104" s="151"/>
    </row>
    <row r="105" spans="1:59" ht="12.75" customHeight="1">
      <c r="A105" s="41">
        <v>40</v>
      </c>
      <c r="B105" s="155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>
        <f>AN46</f>
        <v>0</v>
      </c>
      <c r="AT105" s="148"/>
      <c r="AU105" s="149" t="s">
        <v>18</v>
      </c>
      <c r="AW105" s="3"/>
      <c r="AX105" s="3"/>
      <c r="AY105" s="156"/>
      <c r="AZ105" s="3"/>
      <c r="BA105" s="157" t="s">
        <v>72</v>
      </c>
      <c r="BB105" s="157"/>
      <c r="BC105" s="157"/>
      <c r="BD105" s="157" t="s">
        <v>73</v>
      </c>
      <c r="BE105" s="157"/>
      <c r="BF105" s="157"/>
      <c r="BG105" s="157"/>
    </row>
    <row r="106" spans="49:59" ht="12.75">
      <c r="AW106" s="158" t="s">
        <v>74</v>
      </c>
      <c r="AX106" s="158"/>
      <c r="AY106" s="158"/>
      <c r="AZ106" s="158"/>
      <c r="BA106" s="41"/>
      <c r="BB106" s="41"/>
      <c r="BC106" s="41"/>
      <c r="BD106" s="158"/>
      <c r="BE106" s="158"/>
      <c r="BF106" s="158"/>
      <c r="BG106" s="158"/>
    </row>
    <row r="108" spans="2:42" ht="12.75">
      <c r="B108" s="36" t="s">
        <v>10</v>
      </c>
      <c r="C108" s="36">
        <f aca="true" t="shared" si="11" ref="C108:AP108">C7</f>
        <v>1</v>
      </c>
      <c r="D108" s="36">
        <f t="shared" si="11"/>
        <v>2</v>
      </c>
      <c r="E108" s="36">
        <f t="shared" si="11"/>
        <v>3</v>
      </c>
      <c r="F108" s="36">
        <f t="shared" si="11"/>
        <v>4</v>
      </c>
      <c r="G108" s="36">
        <f t="shared" si="11"/>
        <v>5</v>
      </c>
      <c r="H108" s="36">
        <f t="shared" si="11"/>
        <v>6</v>
      </c>
      <c r="I108" s="36">
        <f t="shared" si="11"/>
        <v>7</v>
      </c>
      <c r="J108" s="36">
        <f t="shared" si="11"/>
        <v>8</v>
      </c>
      <c r="K108" s="36">
        <f t="shared" si="11"/>
        <v>9</v>
      </c>
      <c r="L108" s="36">
        <f t="shared" si="11"/>
        <v>10</v>
      </c>
      <c r="M108" s="36">
        <f t="shared" si="11"/>
        <v>11</v>
      </c>
      <c r="N108" s="36">
        <f t="shared" si="11"/>
        <v>12</v>
      </c>
      <c r="O108" s="36">
        <f t="shared" si="11"/>
        <v>13</v>
      </c>
      <c r="P108" s="36">
        <f t="shared" si="11"/>
        <v>14</v>
      </c>
      <c r="Q108" s="36">
        <f t="shared" si="11"/>
        <v>15</v>
      </c>
      <c r="R108" s="36">
        <f t="shared" si="11"/>
        <v>16</v>
      </c>
      <c r="S108" s="36">
        <f t="shared" si="11"/>
        <v>17</v>
      </c>
      <c r="T108" s="36">
        <f t="shared" si="11"/>
        <v>18</v>
      </c>
      <c r="U108" s="36">
        <f t="shared" si="11"/>
        <v>19</v>
      </c>
      <c r="V108" s="36">
        <f t="shared" si="11"/>
        <v>20</v>
      </c>
      <c r="W108" s="36">
        <f t="shared" si="11"/>
        <v>21</v>
      </c>
      <c r="X108" s="36">
        <f t="shared" si="11"/>
        <v>22</v>
      </c>
      <c r="Y108" s="36">
        <f t="shared" si="11"/>
        <v>23</v>
      </c>
      <c r="Z108" s="36">
        <f t="shared" si="11"/>
        <v>24</v>
      </c>
      <c r="AA108" s="36">
        <f t="shared" si="11"/>
        <v>25</v>
      </c>
      <c r="AB108" s="36">
        <f t="shared" si="11"/>
        <v>26</v>
      </c>
      <c r="AC108" s="36">
        <f t="shared" si="11"/>
        <v>27</v>
      </c>
      <c r="AD108" s="36">
        <f t="shared" si="11"/>
        <v>28</v>
      </c>
      <c r="AE108" s="36">
        <f t="shared" si="11"/>
        <v>29</v>
      </c>
      <c r="AF108" s="36">
        <f t="shared" si="11"/>
        <v>30</v>
      </c>
      <c r="AG108" s="36">
        <f t="shared" si="11"/>
        <v>31</v>
      </c>
      <c r="AH108" s="36">
        <f t="shared" si="11"/>
        <v>32</v>
      </c>
      <c r="AI108" s="36">
        <f t="shared" si="11"/>
        <v>33</v>
      </c>
      <c r="AJ108" s="36">
        <f t="shared" si="11"/>
        <v>34</v>
      </c>
      <c r="AK108" s="36">
        <f t="shared" si="11"/>
        <v>35</v>
      </c>
      <c r="AL108" s="36">
        <f t="shared" si="11"/>
        <v>36</v>
      </c>
      <c r="AM108" s="36">
        <f t="shared" si="11"/>
        <v>37</v>
      </c>
      <c r="AN108" s="36">
        <f t="shared" si="11"/>
        <v>38</v>
      </c>
      <c r="AO108" s="36">
        <f t="shared" si="11"/>
        <v>39</v>
      </c>
      <c r="AP108" s="36">
        <f t="shared" si="11"/>
        <v>40</v>
      </c>
    </row>
    <row r="109" spans="2:42" ht="12.75">
      <c r="B109" s="36" t="s">
        <v>75</v>
      </c>
      <c r="C109" s="159">
        <f aca="true" t="shared" si="12" ref="C109:AP109">C46</f>
        <v>16</v>
      </c>
      <c r="D109" s="159">
        <f t="shared" si="12"/>
        <v>12</v>
      </c>
      <c r="E109" s="159">
        <f t="shared" si="12"/>
        <v>11</v>
      </c>
      <c r="F109" s="159">
        <f t="shared" si="12"/>
        <v>11</v>
      </c>
      <c r="G109" s="159">
        <f t="shared" si="12"/>
        <v>14</v>
      </c>
      <c r="H109" s="159">
        <f t="shared" si="12"/>
      </c>
      <c r="I109" s="159">
        <f t="shared" si="12"/>
      </c>
      <c r="J109" s="159">
        <f t="shared" si="12"/>
      </c>
      <c r="K109" s="159">
        <f t="shared" si="12"/>
      </c>
      <c r="L109" s="159">
        <f t="shared" si="12"/>
      </c>
      <c r="M109" s="159">
        <f t="shared" si="12"/>
      </c>
      <c r="N109" s="159">
        <f t="shared" si="12"/>
      </c>
      <c r="O109" s="159">
        <f t="shared" si="12"/>
      </c>
      <c r="P109" s="159">
        <f t="shared" si="12"/>
      </c>
      <c r="Q109" s="159">
        <f t="shared" si="12"/>
      </c>
      <c r="R109" s="159">
        <f t="shared" si="12"/>
      </c>
      <c r="S109" s="159">
        <f t="shared" si="12"/>
      </c>
      <c r="T109" s="159">
        <f t="shared" si="12"/>
      </c>
      <c r="U109" s="159">
        <f t="shared" si="12"/>
      </c>
      <c r="V109" s="159">
        <f t="shared" si="12"/>
      </c>
      <c r="W109" s="159">
        <f t="shared" si="12"/>
      </c>
      <c r="X109" s="159">
        <f t="shared" si="12"/>
      </c>
      <c r="Y109" s="159">
        <f t="shared" si="12"/>
      </c>
      <c r="Z109" s="159">
        <f t="shared" si="12"/>
      </c>
      <c r="AA109" s="159">
        <f t="shared" si="12"/>
      </c>
      <c r="AB109" s="159">
        <f t="shared" si="12"/>
      </c>
      <c r="AC109" s="159">
        <f t="shared" si="12"/>
      </c>
      <c r="AD109" s="159">
        <f t="shared" si="12"/>
      </c>
      <c r="AE109" s="159">
        <f t="shared" si="12"/>
      </c>
      <c r="AF109" s="159">
        <f t="shared" si="12"/>
      </c>
      <c r="AG109" s="159">
        <f t="shared" si="12"/>
      </c>
      <c r="AH109" s="159">
        <f t="shared" si="12"/>
      </c>
      <c r="AI109" s="159">
        <f t="shared" si="12"/>
      </c>
      <c r="AJ109" s="159">
        <f t="shared" si="12"/>
      </c>
      <c r="AK109" s="159">
        <f t="shared" si="12"/>
      </c>
      <c r="AL109" s="159">
        <f t="shared" si="12"/>
      </c>
      <c r="AM109" s="159">
        <f t="shared" si="12"/>
      </c>
      <c r="AN109" s="159">
        <f t="shared" si="12"/>
      </c>
      <c r="AO109" s="159">
        <f t="shared" si="12"/>
      </c>
      <c r="AP109" s="159">
        <f t="shared" si="12"/>
      </c>
    </row>
    <row r="110" spans="2:42" ht="12.75">
      <c r="B110" s="22"/>
      <c r="C110" s="160">
        <v>60</v>
      </c>
      <c r="D110" s="160">
        <v>60</v>
      </c>
      <c r="E110" s="160">
        <v>60</v>
      </c>
      <c r="F110" s="160">
        <v>60</v>
      </c>
      <c r="G110" s="160">
        <v>60</v>
      </c>
      <c r="H110" s="160">
        <v>60</v>
      </c>
      <c r="I110" s="160">
        <v>60</v>
      </c>
      <c r="J110" s="160">
        <v>60</v>
      </c>
      <c r="K110" s="160">
        <v>60</v>
      </c>
      <c r="L110" s="160">
        <v>60</v>
      </c>
      <c r="M110" s="160">
        <v>60</v>
      </c>
      <c r="N110" s="160">
        <v>60</v>
      </c>
      <c r="O110" s="160">
        <v>60</v>
      </c>
      <c r="P110" s="160">
        <v>60</v>
      </c>
      <c r="Q110" s="160">
        <v>60</v>
      </c>
      <c r="R110" s="160">
        <v>60</v>
      </c>
      <c r="S110" s="160">
        <v>60</v>
      </c>
      <c r="T110" s="160">
        <v>60</v>
      </c>
      <c r="U110" s="160">
        <v>60</v>
      </c>
      <c r="V110" s="160">
        <v>60</v>
      </c>
      <c r="W110" s="160">
        <v>60</v>
      </c>
      <c r="X110" s="160">
        <v>60</v>
      </c>
      <c r="Y110" s="160">
        <v>60</v>
      </c>
      <c r="Z110" s="160">
        <v>60</v>
      </c>
      <c r="AA110" s="160">
        <v>60</v>
      </c>
      <c r="AB110" s="160">
        <v>60</v>
      </c>
      <c r="AC110" s="160">
        <v>60</v>
      </c>
      <c r="AD110" s="160">
        <v>60</v>
      </c>
      <c r="AE110" s="160">
        <v>60</v>
      </c>
      <c r="AF110" s="160">
        <v>60</v>
      </c>
      <c r="AG110" s="160">
        <v>60</v>
      </c>
      <c r="AH110" s="160">
        <v>60</v>
      </c>
      <c r="AI110" s="160">
        <v>60</v>
      </c>
      <c r="AJ110" s="160">
        <v>60</v>
      </c>
      <c r="AK110" s="160">
        <v>60</v>
      </c>
      <c r="AL110" s="160">
        <v>60</v>
      </c>
      <c r="AM110" s="160">
        <v>60</v>
      </c>
      <c r="AN110" s="160">
        <v>60</v>
      </c>
      <c r="AO110" s="160">
        <v>60</v>
      </c>
      <c r="AP110" s="160">
        <v>60</v>
      </c>
    </row>
    <row r="112" spans="2:46" ht="12.75">
      <c r="B112" s="161" t="s">
        <v>76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161"/>
      <c r="AO112" s="3"/>
      <c r="AP112" s="3"/>
      <c r="AQ112" s="3"/>
      <c r="AR112" s="3"/>
      <c r="AS112" s="3"/>
      <c r="AT112" s="3"/>
    </row>
    <row r="113" spans="2:46" ht="12.75">
      <c r="B113" s="162" t="s">
        <v>77</v>
      </c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</row>
    <row r="114" spans="2:46" ht="12.75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</row>
    <row r="115" spans="2:46" ht="12.75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</row>
    <row r="116" spans="2:46" ht="12.75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</row>
    <row r="117" spans="2:46" ht="12.75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</row>
    <row r="118" spans="2:46" ht="12.75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</row>
    <row r="119" spans="2:46" ht="12.75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</row>
    <row r="120" spans="2:46" ht="12.75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</row>
    <row r="121" spans="2:46" ht="12.75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</row>
    <row r="122" spans="2:46" ht="12.75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</row>
    <row r="123" spans="2:46" ht="12.75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</row>
    <row r="124" spans="2:46" ht="12.75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</row>
    <row r="125" spans="2:46" ht="12.75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</row>
    <row r="126" spans="2:46" ht="12.75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</row>
  </sheetData>
  <sheetProtection sheet="1" formatCells="0" formatColumns="0" formatRows="0" insertColumns="0" insertRows="0" insertHyperlinks="0" deleteColumns="0" deleteRows="0" sort="0"/>
  <mergeCells count="222">
    <mergeCell ref="B1:AF1"/>
    <mergeCell ref="C2:AF2"/>
    <mergeCell ref="C4:AF4"/>
    <mergeCell ref="B5:C5"/>
    <mergeCell ref="D5:AF5"/>
    <mergeCell ref="A7:B7"/>
    <mergeCell ref="AZ7:AZ10"/>
    <mergeCell ref="BA7:BA10"/>
    <mergeCell ref="BB7:BB10"/>
    <mergeCell ref="BC7:BC10"/>
    <mergeCell ref="BD7:BD10"/>
    <mergeCell ref="A8:B8"/>
    <mergeCell ref="A9:B9"/>
    <mergeCell ref="C10:AP10"/>
    <mergeCell ref="BG10:BH10"/>
    <mergeCell ref="A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T46:AT47"/>
    <mergeCell ref="AU46:AU47"/>
    <mergeCell ref="AV46:AV47"/>
    <mergeCell ref="AN48:AU48"/>
    <mergeCell ref="J49:AF49"/>
    <mergeCell ref="AN49:AU49"/>
    <mergeCell ref="J50:AF50"/>
    <mergeCell ref="AN50:AT53"/>
    <mergeCell ref="J51:AF51"/>
    <mergeCell ref="J52:AF52"/>
    <mergeCell ref="C55:G55"/>
    <mergeCell ref="H55:K55"/>
    <mergeCell ref="C56:G56"/>
    <mergeCell ref="H56:K56"/>
    <mergeCell ref="AG56:AN56"/>
    <mergeCell ref="AO56:AT56"/>
    <mergeCell ref="B57:F57"/>
    <mergeCell ref="H57:K57"/>
    <mergeCell ref="AG57:AM57"/>
    <mergeCell ref="AO57:AT57"/>
    <mergeCell ref="B58:F58"/>
    <mergeCell ref="H58:K58"/>
    <mergeCell ref="AG58:AN58"/>
    <mergeCell ref="AO58:AT58"/>
    <mergeCell ref="B59:F59"/>
    <mergeCell ref="H59:K59"/>
    <mergeCell ref="AU59:AX60"/>
    <mergeCell ref="AZ59:BG60"/>
    <mergeCell ref="B60:H60"/>
    <mergeCell ref="B61:H61"/>
    <mergeCell ref="AU61:AX61"/>
    <mergeCell ref="AZ61:BG61"/>
    <mergeCell ref="B64:B65"/>
    <mergeCell ref="C64:AH65"/>
    <mergeCell ref="AI64:AR65"/>
    <mergeCell ref="AS64:AT65"/>
    <mergeCell ref="AU64:AU65"/>
    <mergeCell ref="AZ64:BG64"/>
    <mergeCell ref="AZ65:BG65"/>
    <mergeCell ref="C66:AH66"/>
    <mergeCell ref="AI66:AR66"/>
    <mergeCell ref="AS66:AT66"/>
    <mergeCell ref="AZ66:BG66"/>
    <mergeCell ref="C67:AH67"/>
    <mergeCell ref="AI67:AR67"/>
    <mergeCell ref="AS67:AT67"/>
    <mergeCell ref="AZ67:BG67"/>
    <mergeCell ref="C68:AH68"/>
    <mergeCell ref="AI68:AR68"/>
    <mergeCell ref="AS68:AT68"/>
    <mergeCell ref="AZ68:BG68"/>
    <mergeCell ref="C69:AH69"/>
    <mergeCell ref="AI69:AR69"/>
    <mergeCell ref="AS69:AT69"/>
    <mergeCell ref="AZ69:BG69"/>
    <mergeCell ref="C70:AH70"/>
    <mergeCell ref="AI70:AR70"/>
    <mergeCell ref="AS70:AT70"/>
    <mergeCell ref="AZ70:BG70"/>
    <mergeCell ref="C71:AH71"/>
    <mergeCell ref="AI71:AR71"/>
    <mergeCell ref="AS71:AT71"/>
    <mergeCell ref="AZ71:BG71"/>
    <mergeCell ref="C72:AH72"/>
    <mergeCell ref="AI72:AR72"/>
    <mergeCell ref="AS72:AT72"/>
    <mergeCell ref="C73:AH73"/>
    <mergeCell ref="AI73:AR73"/>
    <mergeCell ref="AS73:AT73"/>
    <mergeCell ref="BA73:BB73"/>
    <mergeCell ref="BD73:BG73"/>
    <mergeCell ref="AI74:AR74"/>
    <mergeCell ref="AS74:AT74"/>
    <mergeCell ref="AI75:AR75"/>
    <mergeCell ref="AS75:AT75"/>
    <mergeCell ref="AI76:AR76"/>
    <mergeCell ref="AS76:AT76"/>
    <mergeCell ref="AI77:AR77"/>
    <mergeCell ref="AS77:AT77"/>
    <mergeCell ref="AI78:AR78"/>
    <mergeCell ref="AS78:AT78"/>
    <mergeCell ref="AI79:AR79"/>
    <mergeCell ref="AS79:AT79"/>
    <mergeCell ref="AI80:AR80"/>
    <mergeCell ref="AS80:AT80"/>
    <mergeCell ref="AI81:AR81"/>
    <mergeCell ref="AS81:AT81"/>
    <mergeCell ref="AI82:AR82"/>
    <mergeCell ref="AS82:AT82"/>
    <mergeCell ref="AI83:AR83"/>
    <mergeCell ref="AS83:AT83"/>
    <mergeCell ref="AI84:AR84"/>
    <mergeCell ref="AS84:AT84"/>
    <mergeCell ref="AI85:AR85"/>
    <mergeCell ref="AS85:AT85"/>
    <mergeCell ref="AI86:AR86"/>
    <mergeCell ref="AS86:AT86"/>
    <mergeCell ref="AI87:AR87"/>
    <mergeCell ref="AS87:AT87"/>
    <mergeCell ref="AI88:AR88"/>
    <mergeCell ref="AS88:AT88"/>
    <mergeCell ref="AI89:AR89"/>
    <mergeCell ref="AS89:AT89"/>
    <mergeCell ref="AI90:AR90"/>
    <mergeCell ref="AS90:AT90"/>
    <mergeCell ref="AI91:AR91"/>
    <mergeCell ref="AS91:AT91"/>
    <mergeCell ref="AI92:AR92"/>
    <mergeCell ref="AS92:AT92"/>
    <mergeCell ref="AI93:AR93"/>
    <mergeCell ref="AS93:AT93"/>
    <mergeCell ref="AI94:AR94"/>
    <mergeCell ref="AS94:AT94"/>
    <mergeCell ref="AI95:AR95"/>
    <mergeCell ref="AS95:AT95"/>
    <mergeCell ref="C96:AH96"/>
    <mergeCell ref="AI96:AR96"/>
    <mergeCell ref="AS96:AT96"/>
    <mergeCell ref="C97:AH97"/>
    <mergeCell ref="AI97:AR97"/>
    <mergeCell ref="AS97:AT97"/>
    <mergeCell ref="C98:AH98"/>
    <mergeCell ref="AI98:AR98"/>
    <mergeCell ref="AS98:AT98"/>
    <mergeCell ref="C99:AH99"/>
    <mergeCell ref="AI99:AR99"/>
    <mergeCell ref="AS99:AT99"/>
    <mergeCell ref="C100:AH100"/>
    <mergeCell ref="AI100:AR100"/>
    <mergeCell ref="AS100:AT100"/>
    <mergeCell ref="C101:AH101"/>
    <mergeCell ref="AI101:AR101"/>
    <mergeCell ref="AS101:AT101"/>
    <mergeCell ref="C102:AH102"/>
    <mergeCell ref="AI102:AR102"/>
    <mergeCell ref="AS102:AT102"/>
    <mergeCell ref="C103:AH103"/>
    <mergeCell ref="AI103:AR103"/>
    <mergeCell ref="AS103:AT103"/>
    <mergeCell ref="C104:AH104"/>
    <mergeCell ref="AI104:AR104"/>
    <mergeCell ref="AS104:AT104"/>
    <mergeCell ref="C105:AH105"/>
    <mergeCell ref="AI105:AR105"/>
    <mergeCell ref="AS105:AT105"/>
    <mergeCell ref="BA105:BB105"/>
    <mergeCell ref="BD105:BG105"/>
    <mergeCell ref="AW106:AZ106"/>
    <mergeCell ref="BA106:BB106"/>
    <mergeCell ref="BD106:BG106"/>
    <mergeCell ref="B113:AT113"/>
    <mergeCell ref="B114:AT114"/>
    <mergeCell ref="B115:AT115"/>
    <mergeCell ref="B116:AT116"/>
    <mergeCell ref="B117:AT117"/>
    <mergeCell ref="B118:AT118"/>
    <mergeCell ref="B119:AT119"/>
    <mergeCell ref="B120:AT120"/>
    <mergeCell ref="B121:AT121"/>
    <mergeCell ref="B122:AT122"/>
    <mergeCell ref="B123:AT123"/>
    <mergeCell ref="B124:AT124"/>
    <mergeCell ref="B125:AT125"/>
    <mergeCell ref="B126:AT126"/>
  </mergeCells>
  <conditionalFormatting sqref="AV11:AV45">
    <cfRule type="expression" priority="1" dxfId="0" stopIfTrue="1">
      <formula>'анализ контрольной работы'!AV11&lt;&gt;'анализ контрольной работы'!AW11</formula>
    </cfRule>
  </conditionalFormatting>
  <conditionalFormatting sqref="AS66:AT105">
    <cfRule type="expression" priority="2" dxfId="1" stopIfTrue="1">
      <formula>'анализ контрольной работы'!AS66&lt;50</formula>
    </cfRule>
  </conditionalFormatting>
  <conditionalFormatting sqref="AS11:AT45">
    <cfRule type="expression" priority="3" dxfId="0" stopIfTrue="1">
      <formula>'анализ контрольной работы'!AS11&lt;=50</formula>
    </cfRule>
    <cfRule type="expression" priority="4" dxfId="2" stopIfTrue="1">
      <formula>'анализ контрольной работы'!AS11&gt;=70</formula>
    </cfRule>
  </conditionalFormatting>
  <printOptions/>
  <pageMargins left="0.19652777777777777" right="0.1597222222222222" top="0.19652777777777777" bottom="0.19652777777777777" header="0.5118055555555555" footer="0.5118055555555555"/>
  <pageSetup horizontalDpi="300" verticalDpi="300" orientation="landscape" paperSize="9" scale="46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/>
  <cp:lastPrinted>2009-09-10T12:30:57Z</cp:lastPrinted>
  <dcterms:created xsi:type="dcterms:W3CDTF">2008-08-14T05:41:21Z</dcterms:created>
  <dcterms:modified xsi:type="dcterms:W3CDTF">2014-10-02T02:31:17Z</dcterms:modified>
  <cp:category/>
  <cp:version/>
  <cp:contentType/>
  <cp:contentStatus/>
  <cp:revision>2</cp:revision>
</cp:coreProperties>
</file>