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1"/>
  </bookViews>
  <sheets>
    <sheet name="рекомендации по заполнению" sheetId="1" r:id="rId1"/>
    <sheet name="5 Акласс история" sheetId="2" r:id="rId2"/>
    <sheet name="5Б класс история" sheetId="3" r:id="rId3"/>
    <sheet name="6 класс история" sheetId="4" r:id="rId4"/>
    <sheet name="7 А класс обществознание" sheetId="5" r:id="rId5"/>
    <sheet name="7 Б класс обществознание " sheetId="6" r:id="rId6"/>
    <sheet name="8 Акласс обществознание" sheetId="7" r:id="rId7"/>
    <sheet name="8Б класс обществознание " sheetId="8" r:id="rId8"/>
    <sheet name="9  А класс обществознание " sheetId="9" r:id="rId9"/>
    <sheet name="9Б класс обществознание " sheetId="10" r:id="rId10"/>
    <sheet name="9А класс история" sheetId="11" r:id="rId11"/>
    <sheet name="9Б класс история" sheetId="12" r:id="rId12"/>
    <sheet name="10 класс обществознание" sheetId="13" r:id="rId13"/>
    <sheet name="11 класс обществознание Пр" sheetId="14" r:id="rId14"/>
    <sheet name="11 класс обществознание Бз" sheetId="15" r:id="rId15"/>
    <sheet name="11 класс история" sheetId="16" r:id="rId16"/>
  </sheets>
  <definedNames>
    <definedName name="_xlnm.Print_Area" localSheetId="15">'11 класс история'!$A$1:$Z$30</definedName>
  </definedNames>
  <calcPr fullCalcOnLoad="1"/>
</workbook>
</file>

<file path=xl/sharedStrings.xml><?xml version="1.0" encoding="utf-8"?>
<sst xmlns="http://schemas.openxmlformats.org/spreadsheetml/2006/main" count="1137" uniqueCount="444">
  <si>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</si>
  <si>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</si>
  <si>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</si>
  <si>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</si>
  <si>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</si>
  <si>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</si>
  <si>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</si>
  <si>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</si>
  <si>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</si>
  <si>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</si>
  <si>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</si>
  <si>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</si>
  <si>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</si>
  <si>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</si>
  <si>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</si>
  <si>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</si>
  <si>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</si>
  <si>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</si>
  <si>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</si>
  <si>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</si>
  <si>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</si>
  <si>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</si>
  <si>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</si>
  <si>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</si>
  <si>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</si>
  <si>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</si>
  <si>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</si>
  <si>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</si>
  <si>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</si>
  <si>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</si>
  <si>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</si>
  <si>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</si>
  <si>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</si>
  <si>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</si>
  <si>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</si>
  <si>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</si>
  <si>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</si>
  <si>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</si>
  <si>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</si>
  <si>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</si>
  <si>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</si>
  <si>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</si>
  <si>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</si>
  <si>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</si>
  <si>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</si>
  <si>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</si>
  <si>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</si>
  <si>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</si>
  <si>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</si>
  <si>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</si>
  <si>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</si>
  <si>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</si>
  <si>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</si>
  <si>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</si>
  <si>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</si>
  <si>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</si>
  <si>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</si>
  <si>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</si>
  <si>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</si>
  <si>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</si>
  <si>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</si>
  <si>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</si>
  <si>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</si>
  <si>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</si>
  <si>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</si>
  <si>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</si>
  <si>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</si>
  <si>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</si>
  <si>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</si>
  <si>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</si>
  <si>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</si>
  <si>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уровень</t>
  </si>
  <si>
    <t>А14</t>
  </si>
  <si>
    <t>А15</t>
  </si>
  <si>
    <t>А16</t>
  </si>
  <si>
    <t>А17</t>
  </si>
  <si>
    <t>Социальная структура общества</t>
  </si>
  <si>
    <t>А18</t>
  </si>
  <si>
    <t>А19</t>
  </si>
  <si>
    <t>А20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</si>
  <si>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</si>
  <si>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</si>
  <si>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</si>
  <si>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</si>
  <si>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</si>
  <si>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</si>
  <si>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</si>
  <si>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</si>
  <si>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</si>
  <si>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</si>
  <si>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</si>
  <si>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</si>
  <si>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</si>
  <si>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</si>
  <si>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</si>
  <si>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</si>
  <si>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</si>
  <si>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</si>
  <si>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</si>
  <si>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</si>
  <si>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</si>
  <si>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</si>
  <si>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</si>
  <si>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</si>
  <si>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</si>
  <si>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</si>
  <si>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</si>
  <si>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</si>
  <si>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</si>
  <si>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</si>
  <si>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</si>
  <si>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</si>
  <si>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</si>
  <si>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</si>
  <si>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</si>
  <si>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</si>
  <si>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</si>
  <si>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</si>
  <si>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</si>
  <si>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</si>
  <si>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</si>
  <si>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</si>
  <si>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</si>
  <si>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</si>
  <si>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</si>
  <si>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</si>
  <si>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С2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</si>
  <si>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</si>
  <si>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</si>
  <si>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</si>
  <si>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</si>
  <si>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</si>
  <si>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</si>
  <si>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</si>
  <si>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</si>
  <si>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</si>
  <si>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</si>
  <si>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</si>
  <si>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</si>
  <si>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</si>
  <si>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</si>
  <si>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</si>
  <si>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</si>
  <si>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</si>
  <si>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</si>
  <si>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</si>
  <si>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</si>
  <si>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</si>
  <si>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</si>
  <si>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</si>
  <si>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</si>
  <si>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</si>
  <si>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</si>
  <si>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</si>
  <si>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</si>
  <si>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</si>
  <si>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</si>
  <si>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</si>
  <si>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</si>
  <si>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Голубцов Данил</t>
  </si>
  <si>
    <t>Терешков Степан</t>
  </si>
  <si>
    <t>Иванченко Настя</t>
  </si>
  <si>
    <t>Гончаров Масим</t>
  </si>
  <si>
    <t>Бабий Руслан</t>
  </si>
  <si>
    <t>Ковалишин Илья</t>
  </si>
  <si>
    <t>Гиндер Валя</t>
  </si>
  <si>
    <t>Сауткина Олеся</t>
  </si>
  <si>
    <t>Белошапкин Максим</t>
  </si>
  <si>
    <t>Королёв Егор</t>
  </si>
  <si>
    <t>Шишкарёв Дима</t>
  </si>
  <si>
    <t>Дёмин Артём</t>
  </si>
  <si>
    <t>Туманова Катя</t>
  </si>
  <si>
    <t>Иванченко Вика</t>
  </si>
  <si>
    <t>Шульженко Кристина</t>
  </si>
  <si>
    <t>Молтянская Вероника</t>
  </si>
  <si>
    <t>Иметчикова Инна</t>
  </si>
  <si>
    <t>Ганжа Юрий</t>
  </si>
  <si>
    <t>Гаврилова Юля</t>
  </si>
  <si>
    <t>Сергей Евсеенко</t>
  </si>
  <si>
    <t>Шнайдер Настя</t>
  </si>
  <si>
    <t>Зима Женя</t>
  </si>
  <si>
    <t>Дюжиков Денис</t>
  </si>
  <si>
    <t>Майтесян Миран</t>
  </si>
  <si>
    <t>Попков Никита</t>
  </si>
  <si>
    <t>Елисеева Даша</t>
  </si>
  <si>
    <t>Никитенко Олеся</t>
  </si>
  <si>
    <t>Чуркина Наташа</t>
  </si>
  <si>
    <t>Дозорова Алина</t>
  </si>
  <si>
    <t>Колганов Михаил</t>
  </si>
  <si>
    <t>Белобородова Екатерина</t>
  </si>
  <si>
    <t>Виноградов Лёша</t>
  </si>
  <si>
    <t>Каминский Никита</t>
  </si>
  <si>
    <t>Волкова Лиза</t>
  </si>
  <si>
    <t>Ивлиев Сергей</t>
  </si>
  <si>
    <t>Овсянников Кирилл</t>
  </si>
  <si>
    <t xml:space="preserve">Трусько Алина </t>
  </si>
  <si>
    <t>Иванова Фатима</t>
  </si>
  <si>
    <t>Кабишева Полина</t>
  </si>
  <si>
    <t>Бабылёв Сергей</t>
  </si>
  <si>
    <t>Евсеенко Данил</t>
  </si>
  <si>
    <t>Галимов Никита</t>
  </si>
  <si>
    <t>Веденкин Данил</t>
  </si>
  <si>
    <t>ниже среднего</t>
  </si>
  <si>
    <t>средний</t>
  </si>
  <si>
    <t>ниже стреднего</t>
  </si>
  <si>
    <t>низкий</t>
  </si>
  <si>
    <t>Стариков Иван</t>
  </si>
  <si>
    <t>Мезенцева Надя</t>
  </si>
  <si>
    <t>Граф Даша</t>
  </si>
  <si>
    <t>Ганжа Алина</t>
  </si>
  <si>
    <t>Фатьянова Алина</t>
  </si>
  <si>
    <t>Шнайдер Саша</t>
  </si>
  <si>
    <t>Лобода Иван</t>
  </si>
  <si>
    <t>Захарченко Данил</t>
  </si>
  <si>
    <t>Майтесян Диана</t>
  </si>
  <si>
    <t>Ганжа Валерия</t>
  </si>
  <si>
    <t>Дудина Вика</t>
  </si>
  <si>
    <t>Кривенко Вова</t>
  </si>
  <si>
    <t>Сушенко Семён</t>
  </si>
  <si>
    <t>Урасов Дима</t>
  </si>
  <si>
    <t>Митин Данил</t>
  </si>
  <si>
    <t>Небарак Сергей</t>
  </si>
  <si>
    <t>Носков Костя</t>
  </si>
  <si>
    <t>Гейдаров Роман</t>
  </si>
  <si>
    <t>Севастьянов Никита</t>
  </si>
  <si>
    <t>Ананьева Снежана</t>
  </si>
  <si>
    <t>Фёдорова Валя</t>
  </si>
  <si>
    <t>Васильева Вероника</t>
  </si>
  <si>
    <t>Малышева Ангелина</t>
  </si>
  <si>
    <t>Чернявская Вика</t>
  </si>
  <si>
    <t>Деев Кирилл</t>
  </si>
  <si>
    <t>Минакова Света</t>
  </si>
  <si>
    <t>Алимова Настя</t>
  </si>
  <si>
    <t>Телешев Данил</t>
  </si>
  <si>
    <t>Булыгин Виталя</t>
  </si>
  <si>
    <t>Фиряга Влад</t>
  </si>
  <si>
    <t>Бокова Вика</t>
  </si>
  <si>
    <t>Горбачёва Света</t>
  </si>
  <si>
    <t>Малышенко Виталя</t>
  </si>
  <si>
    <t>Горбачёва маша</t>
  </si>
  <si>
    <t>Тайсумов Максим</t>
  </si>
  <si>
    <t>Климентьев Влад</t>
  </si>
  <si>
    <t>Золототруброва Настя</t>
  </si>
  <si>
    <t>Пономарёва Алёна</t>
  </si>
  <si>
    <t>Иванченко Катя</t>
  </si>
  <si>
    <t>Коновальцева Настя</t>
  </si>
  <si>
    <t>Леонтьев Иван</t>
  </si>
  <si>
    <t>Малышев Данил</t>
  </si>
  <si>
    <t>Брыкина Настя</t>
  </si>
  <si>
    <t>Шалатова Юля</t>
  </si>
  <si>
    <t>Малышева Диана</t>
  </si>
  <si>
    <t>Рат Полина</t>
  </si>
  <si>
    <t>Липовицкая Кристина</t>
  </si>
  <si>
    <t>Малышева Жанна</t>
  </si>
  <si>
    <t>Галимова Алина</t>
  </si>
  <si>
    <t>Гуркаева Настя</t>
  </si>
  <si>
    <t>Чувайлов Артур</t>
  </si>
  <si>
    <t>Букреева Даша</t>
  </si>
  <si>
    <t>Набатова Вероника</t>
  </si>
  <si>
    <t>Волков Вадим</t>
  </si>
  <si>
    <t>Бирюкова Вероника</t>
  </si>
  <si>
    <t>Маковозов Данил</t>
  </si>
  <si>
    <t>Белов Дима</t>
  </si>
  <si>
    <t>Подопригоров Дима</t>
  </si>
  <si>
    <t>Третьякова Надя</t>
  </si>
  <si>
    <t>Ахременко Андрей</t>
  </si>
  <si>
    <t>Белов Иван</t>
  </si>
  <si>
    <t>Третьякова Вера</t>
  </si>
  <si>
    <t>Шушеначева Настя</t>
  </si>
  <si>
    <t>Вернигоров Игорь</t>
  </si>
  <si>
    <t>Абашкин Дима</t>
  </si>
  <si>
    <t>Колбатюк Коля</t>
  </si>
  <si>
    <t xml:space="preserve">Круглов Макар </t>
  </si>
  <si>
    <t>Корсунов Дима</t>
  </si>
  <si>
    <t>средний уровень - 3 человека</t>
  </si>
  <si>
    <t>всего учащихся - 22 человека</t>
  </si>
  <si>
    <t>ниже среднего - 8 человек</t>
  </si>
  <si>
    <t>низкий - 11 человек</t>
  </si>
  <si>
    <t>общее количество баллов</t>
  </si>
  <si>
    <t>всего учащихся - 21 человек</t>
  </si>
  <si>
    <t>средний уровень - 1 человек</t>
  </si>
  <si>
    <t>ниже среднего - 12 человек</t>
  </si>
  <si>
    <t>низкий уровень - 8 человек</t>
  </si>
  <si>
    <t xml:space="preserve">Что изучает обществознание
Что такое общество?
Происхождение и развитие человека.
Исторические ступени развития общества.
</t>
  </si>
  <si>
    <t xml:space="preserve">Что такое экономика?
Рынок.
Что такое предпринимательство и бизнес?
Домашнее хозяйство.
Экономическая деятельность подростков. 
Труд с точки зрения закона.
Подросток и предринимательство
</t>
  </si>
  <si>
    <t xml:space="preserve">Социальная структура общества.
Семья.
Правила и нормы поведения в обществе.
</t>
  </si>
  <si>
    <t xml:space="preserve">Государство и граждане. Конституция – Основной закон страны. </t>
  </si>
  <si>
    <t xml:space="preserve">Право на службе человека. Конституция – Основной закон страны. Право и правопорядок.
Как защититься от несправедливости.
</t>
  </si>
  <si>
    <t xml:space="preserve">Мораль.
Идеал и ценности.
</t>
  </si>
  <si>
    <t xml:space="preserve">Ребенок в семье.
Взаимоотношения детей и родителей.
Ребенок в школе.
Друзья и ровесники.
</t>
  </si>
  <si>
    <t>Наука и образование.</t>
  </si>
  <si>
    <t>Что такое экономика?</t>
  </si>
  <si>
    <t>Что такое общество?</t>
  </si>
  <si>
    <t>Семья.</t>
  </si>
  <si>
    <t xml:space="preserve">Политика </t>
  </si>
  <si>
    <t>высокий уровень</t>
  </si>
  <si>
    <t>выше среднего</t>
  </si>
  <si>
    <t>всего учащихся - 15 человек</t>
  </si>
  <si>
    <t>высокий уровень - 1 человек</t>
  </si>
  <si>
    <t>выше среднего - 4 человека</t>
  </si>
  <si>
    <t>средний - 5 человек</t>
  </si>
  <si>
    <t>низкий - 5 человек</t>
  </si>
  <si>
    <t>С1-С2</t>
  </si>
  <si>
    <t>высокий</t>
  </si>
  <si>
    <t>всего учащихся - 16 человек</t>
  </si>
  <si>
    <t>высокий уровень - 3 человека</t>
  </si>
  <si>
    <t>выше среднего - 2 человека</t>
  </si>
  <si>
    <t>низкий уровень - 6 человек</t>
  </si>
  <si>
    <t>Настенко Коля</t>
  </si>
  <si>
    <t>Вогапов Рома</t>
  </si>
  <si>
    <t>Храмцова Вера</t>
  </si>
  <si>
    <t>Наджафова Алия</t>
  </si>
  <si>
    <t>Захаренко Ксения</t>
  </si>
  <si>
    <t>Баузер Дианна</t>
  </si>
  <si>
    <t>Пономарёв Иван</t>
  </si>
  <si>
    <t>Шишов Никита</t>
  </si>
  <si>
    <t>Архипова Алёна</t>
  </si>
  <si>
    <t>Юшкова Дарья</t>
  </si>
  <si>
    <t>Иванченко Надя</t>
  </si>
  <si>
    <t>Гаврилов Кирилл</t>
  </si>
  <si>
    <t>Красавская Ксения</t>
  </si>
  <si>
    <t>Рубцова Вика</t>
  </si>
  <si>
    <t>Абашкина Анжелика</t>
  </si>
  <si>
    <t>Овсянникова анжелика</t>
  </si>
  <si>
    <t>Молтянский Никита</t>
  </si>
  <si>
    <t>Федотов Данил</t>
  </si>
  <si>
    <t>Голотвина Алина</t>
  </si>
  <si>
    <t>Мазитова  Ира</t>
  </si>
  <si>
    <t xml:space="preserve">Евсеенко Игорь </t>
  </si>
  <si>
    <t>Жуйков Вадим</t>
  </si>
  <si>
    <t>Мадоян Роберт</t>
  </si>
  <si>
    <t>Скрипникова Маша</t>
  </si>
  <si>
    <t>Сафронов Саша</t>
  </si>
  <si>
    <t>Матыркин Павел</t>
  </si>
  <si>
    <t>Костин андрей</t>
  </si>
  <si>
    <t>Цветков Анатолий</t>
  </si>
  <si>
    <t>Галоян Надя</t>
  </si>
  <si>
    <t>Руденко Игорь</t>
  </si>
  <si>
    <t>Подопригоров Игорь</t>
  </si>
  <si>
    <t>Любезных Ульяна</t>
  </si>
  <si>
    <t>иванченко Валя</t>
  </si>
  <si>
    <t>Скрипникова Ира</t>
  </si>
  <si>
    <t>Шалатова Алёна</t>
  </si>
  <si>
    <t>Ермакова Галя</t>
  </si>
  <si>
    <t>Коренев Дима</t>
  </si>
  <si>
    <t>Соляник Вячеслав</t>
  </si>
  <si>
    <t>Малюков Павел</t>
  </si>
  <si>
    <t>Васильев Дима</t>
  </si>
  <si>
    <t>Малафеев Лёша</t>
  </si>
  <si>
    <t>Юсупов Максим</t>
  </si>
  <si>
    <t>Брагина Анна</t>
  </si>
  <si>
    <t>Архипов Данил</t>
  </si>
  <si>
    <t>Ганжа Владислав</t>
  </si>
  <si>
    <t>Сафронов Александр</t>
  </si>
  <si>
    <t>Иванченко Валя</t>
  </si>
  <si>
    <t>Костин Андрей</t>
  </si>
  <si>
    <t>Игнатьев Дима</t>
  </si>
  <si>
    <t>Руденко Руслан</t>
  </si>
  <si>
    <t xml:space="preserve">Аламурадова </t>
  </si>
  <si>
    <t>Хохлов Антон</t>
  </si>
  <si>
    <t xml:space="preserve">Сафин </t>
  </si>
  <si>
    <t xml:space="preserve">Лобода </t>
  </si>
  <si>
    <t xml:space="preserve">Фатьянова </t>
  </si>
  <si>
    <t xml:space="preserve">Зулкарнаев </t>
  </si>
  <si>
    <t xml:space="preserve">Нагибина </t>
  </si>
  <si>
    <t>Лыхина Ира</t>
  </si>
  <si>
    <t>Малышева Лиля</t>
  </si>
  <si>
    <t>Руденко Полина</t>
  </si>
  <si>
    <t>Крецул Катя</t>
  </si>
  <si>
    <t>Горбачёва Таня</t>
  </si>
  <si>
    <t>Кокотько Борис</t>
  </si>
  <si>
    <t>Курагин Артём</t>
  </si>
  <si>
    <t>Лущук Антон</t>
  </si>
  <si>
    <t>Ростовцев Антон</t>
  </si>
  <si>
    <t>Белошапкин Саша</t>
  </si>
  <si>
    <t>Овсянников Николай</t>
  </si>
  <si>
    <t>Что такое общество</t>
  </si>
  <si>
    <t xml:space="preserve">Мораль </t>
  </si>
  <si>
    <t>Экономическая сфера</t>
  </si>
  <si>
    <t>Политическая сфера</t>
  </si>
  <si>
    <t xml:space="preserve">Право </t>
  </si>
  <si>
    <t xml:space="preserve">Семья </t>
  </si>
  <si>
    <t>Салов Саша</t>
  </si>
  <si>
    <t>Дюжиков Константин</t>
  </si>
  <si>
    <t>Тюкавкина Олеся</t>
  </si>
  <si>
    <t>Ахременко Максим</t>
  </si>
  <si>
    <t>Архипов Роман</t>
  </si>
  <si>
    <t>Василенко Сергей</t>
  </si>
  <si>
    <t>Битяев Александр</t>
  </si>
  <si>
    <t>Коренева Нина</t>
  </si>
  <si>
    <t>Чагин Павел</t>
  </si>
  <si>
    <t xml:space="preserve">Назарова Татьяна </t>
  </si>
  <si>
    <t>всего учащихся - 23 человека  работу выполняли - 21 человек</t>
  </si>
  <si>
    <t>средний уровень - 5 человек</t>
  </si>
  <si>
    <t>ниже среднего - 9 человек</t>
  </si>
  <si>
    <t>низкий уровень - 7 человек</t>
  </si>
  <si>
    <t>ниже среднегог</t>
  </si>
  <si>
    <t>выше среднегго</t>
  </si>
  <si>
    <t xml:space="preserve">высокий </t>
  </si>
  <si>
    <t>высокий уровень - 8 человек</t>
  </si>
  <si>
    <t>выше среднего -  3 человека</t>
  </si>
  <si>
    <t>средний - 2 человека</t>
  </si>
  <si>
    <t>ниже среднего  - 1 человек</t>
  </si>
  <si>
    <t>низкий -  3 человека</t>
  </si>
  <si>
    <t>всего учащихся - 19 человек работу выполняли - 18 человек</t>
  </si>
  <si>
    <t>всего учащихся - 20 человек  выполняли работу - 19 человек</t>
  </si>
  <si>
    <t>веше среднего</t>
  </si>
  <si>
    <t>выше среднего -  5 человек</t>
  </si>
  <si>
    <t>средний - 3 человека</t>
  </si>
  <si>
    <t>ниже среднего - 7 человек</t>
  </si>
  <si>
    <t>низкий - 4 человека</t>
  </si>
  <si>
    <t>всего учащихся - 14 человек</t>
  </si>
  <si>
    <t>выше среднего - 1 человек</t>
  </si>
  <si>
    <t>ниже среднего - 4 человека</t>
  </si>
  <si>
    <t>всего учащихся - 14 человек работу выполняли - 10 человек</t>
  </si>
  <si>
    <t xml:space="preserve">низкий </t>
  </si>
  <si>
    <t>ниже среднего - 3 человека</t>
  </si>
  <si>
    <t>низкий - 1 человек</t>
  </si>
  <si>
    <t xml:space="preserve">Смутное время. Борьба против внешней экспансии.
К. Минин. Д. Пожарский
</t>
  </si>
  <si>
    <t xml:space="preserve">Новгород и Киев – центры древнерусской
государственности. Образование Древнерусского государства.
</t>
  </si>
  <si>
    <t xml:space="preserve">Свержение золотоордынского ига. Иван III.
Завершение объединения русских земель
</t>
  </si>
  <si>
    <t xml:space="preserve">Борьба против внешней агрессии в XIII в. Монгольское
завоевание. Экспансия с Запада. Александр Невский
</t>
  </si>
  <si>
    <t>Россия при первых Романовых</t>
  </si>
  <si>
    <t>Дмитрий Донской. Куликовская битва</t>
  </si>
  <si>
    <t>Ярослав Мудрый. «Русская правда». Владимир  Мономах</t>
  </si>
  <si>
    <t xml:space="preserve">Просвещенный абсолютизм Екатерины II. Оформление
сословного строя
</t>
  </si>
  <si>
    <t>Отечественная война 1812 г.</t>
  </si>
  <si>
    <t xml:space="preserve">Общественная мысль во второй четверти XIX в.
Официальная государственная идеология. Западники и
славянофилы
</t>
  </si>
  <si>
    <t>Общественные движения второй половины XIX в.</t>
  </si>
  <si>
    <t xml:space="preserve">Реформы 1860–1870-х гг. Александр II. Отмена
крепостного права
</t>
  </si>
  <si>
    <t xml:space="preserve">Завершение промышленного переворота.
Формирование классов индустриального общества 
</t>
  </si>
  <si>
    <t>средний уровень - 9 человек</t>
  </si>
  <si>
    <t>ниже среднего - 2 человека</t>
  </si>
  <si>
    <t>низкий - 3 человека</t>
  </si>
  <si>
    <t>Всего учащихся - 14 человек   Работу выполняли - 11 человек</t>
  </si>
  <si>
    <t>Всего учащихся - 9 человек -   Работу выполняли - 8 человек</t>
  </si>
  <si>
    <t>средний уровень - 6 человек</t>
  </si>
  <si>
    <t>низкий - 2 человека</t>
  </si>
  <si>
    <t xml:space="preserve">% выполнения </t>
  </si>
  <si>
    <t>всего учащихся - 11 человек</t>
  </si>
  <si>
    <t>всего учащихся  - 10 человек</t>
  </si>
  <si>
    <t>средний уровень - 7 человек</t>
  </si>
  <si>
    <t>ниже среднего - 1 человек</t>
  </si>
  <si>
    <t>средний - 11 человек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</si>
</sst>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 style="thin"/>
      <right style="thin"/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>
        <color theme="4" tint="0.39998000860214233"/>
      </top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 style="thin"/>
      <top style="medium">
        <color theme="4" tint="0.39998000860214233"/>
      </top>
      <bottom>
        <color indexed="6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34" borderId="25" xfId="0" applyFill="1" applyBorder="1" applyAlignment="1">
      <alignment/>
    </xf>
    <xf numFmtId="9" fontId="0" fillId="34" borderId="24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37" fillId="0" borderId="13" xfId="47" applyBorder="1" applyAlignment="1">
      <alignment/>
    </xf>
    <xf numFmtId="0" fontId="37" fillId="0" borderId="13" xfId="47" applyBorder="1" applyAlignment="1">
      <alignment wrapText="1"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7" fillId="0" borderId="13" xfId="47" applyBorder="1" applyAlignment="1">
      <alignment horizontal="center" vertical="center" wrapText="1"/>
    </xf>
    <xf numFmtId="0" fontId="37" fillId="0" borderId="5" xfId="47" applyAlignment="1">
      <alignment horizontal="center" vertical="center" wrapText="1"/>
    </xf>
    <xf numFmtId="0" fontId="37" fillId="0" borderId="5" xfId="47" applyAlignment="1">
      <alignment vertical="center"/>
    </xf>
    <xf numFmtId="0" fontId="0" fillId="35" borderId="13" xfId="21" applyFill="1" applyBorder="1" applyAlignment="1">
      <alignment horizontal="center"/>
    </xf>
    <xf numFmtId="9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3" borderId="15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4" borderId="15" xfId="21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8" borderId="26" xfId="21" applyFont="1" applyBorder="1" applyAlignment="1">
      <alignment/>
    </xf>
    <xf numFmtId="0" fontId="0" fillId="8" borderId="10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 horizontal="center"/>
    </xf>
    <xf numFmtId="0" fontId="0" fillId="8" borderId="15" xfId="21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30" borderId="27" xfId="54" applyFont="1" applyBorder="1" applyAlignment="1">
      <alignment horizontal="center" vertical="center" wrapText="1"/>
    </xf>
    <xf numFmtId="0" fontId="49" fillId="30" borderId="15" xfId="54" applyFont="1" applyBorder="1" applyAlignment="1">
      <alignment horizontal="center" vertical="center" wrapText="1"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0" xfId="0" applyFill="1" applyBorder="1" applyAlignment="1">
      <alignment horizontal="center" vertical="center" wrapText="1"/>
    </xf>
    <xf numFmtId="0" fontId="38" fillId="37" borderId="0" xfId="0" applyFont="1" applyFill="1" applyAlignment="1">
      <alignment/>
    </xf>
    <xf numFmtId="0" fontId="0" fillId="39" borderId="0" xfId="0" applyFill="1" applyAlignment="1">
      <alignment/>
    </xf>
    <xf numFmtId="0" fontId="0" fillId="36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37" borderId="13" xfId="0" applyFill="1" applyBorder="1" applyAlignment="1">
      <alignment/>
    </xf>
    <xf numFmtId="0" fontId="22" fillId="0" borderId="0" xfId="0" applyFont="1" applyAlignment="1">
      <alignment/>
    </xf>
    <xf numFmtId="0" fontId="50" fillId="0" borderId="0" xfId="0" applyFont="1" applyAlignment="1">
      <alignment/>
    </xf>
    <xf numFmtId="0" fontId="0" fillId="8" borderId="28" xfId="21" applyFont="1" applyBorder="1" applyAlignment="1">
      <alignment horizontal="center"/>
    </xf>
    <xf numFmtId="0" fontId="0" fillId="8" borderId="13" xfId="21" applyFont="1" applyBorder="1" applyAlignment="1">
      <alignment/>
    </xf>
    <xf numFmtId="0" fontId="0" fillId="38" borderId="13" xfId="0" applyFill="1" applyBorder="1" applyAlignment="1">
      <alignment/>
    </xf>
    <xf numFmtId="0" fontId="0" fillId="42" borderId="13" xfId="0" applyFill="1" applyBorder="1" applyAlignment="1">
      <alignment/>
    </xf>
    <xf numFmtId="0" fontId="0" fillId="40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38" fillId="36" borderId="0" xfId="0" applyFont="1" applyFill="1" applyAlignment="1">
      <alignment/>
    </xf>
    <xf numFmtId="0" fontId="38" fillId="41" borderId="0" xfId="0" applyFont="1" applyFill="1" applyAlignment="1">
      <alignment/>
    </xf>
    <xf numFmtId="0" fontId="38" fillId="38" borderId="0" xfId="0" applyFont="1" applyFill="1" applyAlignment="1">
      <alignment/>
    </xf>
    <xf numFmtId="0" fontId="24" fillId="38" borderId="0" xfId="0" applyFont="1" applyFill="1" applyAlignment="1">
      <alignment/>
    </xf>
    <xf numFmtId="0" fontId="38" fillId="40" borderId="0" xfId="0" applyFont="1" applyFill="1" applyAlignment="1">
      <alignment/>
    </xf>
    <xf numFmtId="0" fontId="51" fillId="41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38" borderId="0" xfId="0" applyFont="1" applyFill="1" applyAlignment="1">
      <alignment/>
    </xf>
    <xf numFmtId="0" fontId="29" fillId="40" borderId="0" xfId="0" applyFont="1" applyFill="1" applyAlignment="1">
      <alignment/>
    </xf>
    <xf numFmtId="0" fontId="37" fillId="0" borderId="29" xfId="47" applyBorder="1" applyAlignment="1">
      <alignment horizontal="center" wrapText="1"/>
    </xf>
    <xf numFmtId="0" fontId="37" fillId="0" borderId="30" xfId="47" applyBorder="1" applyAlignment="1">
      <alignment horizontal="center" wrapText="1"/>
    </xf>
    <xf numFmtId="0" fontId="37" fillId="0" borderId="31" xfId="47" applyBorder="1" applyAlignment="1">
      <alignment horizontal="center"/>
    </xf>
    <xf numFmtId="0" fontId="37" fillId="0" borderId="5" xfId="47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7" fillId="0" borderId="0" xfId="47" applyBorder="1" applyAlignment="1">
      <alignment horizontal="center" vertical="center" wrapText="1"/>
    </xf>
    <xf numFmtId="0" fontId="37" fillId="0" borderId="5" xfId="47" applyBorder="1" applyAlignment="1">
      <alignment horizontal="center" vertical="center" wrapText="1"/>
    </xf>
    <xf numFmtId="0" fontId="37" fillId="0" borderId="5" xfId="47" applyBorder="1" applyAlignment="1">
      <alignment horizontal="center" wrapText="1"/>
    </xf>
    <xf numFmtId="0" fontId="37" fillId="0" borderId="0" xfId="47" applyBorder="1" applyAlignment="1">
      <alignment horizontal="center" vertical="top" wrapText="1"/>
    </xf>
    <xf numFmtId="0" fontId="37" fillId="0" borderId="5" xfId="47" applyBorder="1" applyAlignment="1">
      <alignment horizontal="center" vertical="top" wrapText="1"/>
    </xf>
    <xf numFmtId="0" fontId="52" fillId="37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36" borderId="0" xfId="0" applyFont="1" applyFill="1" applyAlignment="1">
      <alignment horizontal="center"/>
    </xf>
    <xf numFmtId="0" fontId="52" fillId="38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15" xfId="21" applyFill="1" applyBorder="1" applyAlignment="1">
      <alignment horizontal="center"/>
    </xf>
    <xf numFmtId="0" fontId="0" fillId="35" borderId="21" xfId="21" applyFill="1" applyBorder="1" applyAlignment="1">
      <alignment horizontal="center"/>
    </xf>
    <xf numFmtId="9" fontId="0" fillId="35" borderId="32" xfId="0" applyNumberFormat="1" applyFill="1" applyBorder="1" applyAlignment="1">
      <alignment horizontal="center"/>
    </xf>
    <xf numFmtId="9" fontId="0" fillId="35" borderId="21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1" xfId="21" applyBorder="1" applyAlignment="1">
      <alignment horizontal="center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7" fillId="0" borderId="13" xfId="47" applyBorder="1" applyAlignment="1">
      <alignment horizontal="center" wrapText="1"/>
    </xf>
    <xf numFmtId="0" fontId="37" fillId="0" borderId="13" xfId="47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37" fillId="0" borderId="15" xfId="47" applyBorder="1" applyAlignment="1">
      <alignment horizontal="center" vertical="center" wrapText="1"/>
    </xf>
    <xf numFmtId="0" fontId="37" fillId="0" borderId="21" xfId="47" applyBorder="1" applyAlignment="1">
      <alignment horizontal="center" vertical="center" wrapText="1"/>
    </xf>
    <xf numFmtId="0" fontId="48" fillId="0" borderId="23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37" fillId="0" borderId="13" xfId="47" applyBorder="1" applyAlignment="1">
      <alignment horizontal="center"/>
    </xf>
    <xf numFmtId="0" fontId="37" fillId="0" borderId="13" xfId="47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9" borderId="33" xfId="47" applyFill="1" applyBorder="1" applyAlignment="1">
      <alignment horizontal="center" vertical="center" wrapText="1"/>
    </xf>
    <xf numFmtId="0" fontId="37" fillId="39" borderId="27" xfId="47" applyFill="1" applyBorder="1" applyAlignment="1">
      <alignment horizontal="center" vertical="center" wrapText="1"/>
    </xf>
    <xf numFmtId="0" fontId="37" fillId="39" borderId="33" xfId="48" applyFill="1" applyBorder="1" applyAlignment="1">
      <alignment horizontal="center" vertical="center" wrapText="1"/>
    </xf>
    <xf numFmtId="0" fontId="37" fillId="39" borderId="27" xfId="48" applyFill="1" applyBorder="1" applyAlignment="1">
      <alignment horizontal="center" vertical="center" wrapText="1"/>
    </xf>
    <xf numFmtId="0" fontId="37" fillId="39" borderId="15" xfId="47" applyFill="1" applyBorder="1" applyAlignment="1">
      <alignment horizontal="center" vertical="center" wrapText="1"/>
    </xf>
    <xf numFmtId="0" fontId="37" fillId="39" borderId="29" xfId="47" applyFill="1" applyBorder="1" applyAlignment="1">
      <alignment horizontal="center" vertical="center"/>
    </xf>
    <xf numFmtId="0" fontId="37" fillId="39" borderId="30" xfId="47" applyFill="1" applyBorder="1" applyAlignment="1">
      <alignment horizontal="center" vertical="center"/>
    </xf>
    <xf numFmtId="0" fontId="37" fillId="39" borderId="15" xfId="47" applyFill="1" applyBorder="1" applyAlignment="1">
      <alignment horizontal="center" wrapText="1"/>
    </xf>
    <xf numFmtId="0" fontId="37" fillId="39" borderId="27" xfId="47" applyFill="1" applyBorder="1" applyAlignment="1">
      <alignment horizontal="center" wrapText="1"/>
    </xf>
    <xf numFmtId="0" fontId="52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52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37" fillId="39" borderId="33" xfId="47" applyFill="1" applyBorder="1" applyAlignment="1">
      <alignment horizontal="center" vertical="top" wrapText="1"/>
    </xf>
    <xf numFmtId="0" fontId="37" fillId="39" borderId="27" xfId="47" applyFill="1" applyBorder="1" applyAlignment="1">
      <alignment horizontal="center" vertical="top" wrapText="1"/>
    </xf>
    <xf numFmtId="0" fontId="49" fillId="30" borderId="33" xfId="54" applyFont="1" applyBorder="1" applyAlignment="1">
      <alignment horizontal="center" vertical="center" wrapText="1"/>
    </xf>
    <xf numFmtId="0" fontId="49" fillId="30" borderId="27" xfId="54" applyFont="1" applyBorder="1" applyAlignment="1">
      <alignment horizontal="center" vertical="center" wrapText="1"/>
    </xf>
    <xf numFmtId="0" fontId="52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49" fillId="30" borderId="29" xfId="54" applyFont="1" applyBorder="1" applyAlignment="1">
      <alignment horizontal="center" vertical="center"/>
    </xf>
    <xf numFmtId="0" fontId="49" fillId="30" borderId="30" xfId="54" applyFont="1" applyBorder="1" applyAlignment="1">
      <alignment horizontal="center" vertical="center"/>
    </xf>
    <xf numFmtId="0" fontId="49" fillId="30" borderId="33" xfId="54" applyFont="1" applyBorder="1" applyAlignment="1">
      <alignment horizontal="center" vertical="top" wrapText="1"/>
    </xf>
    <xf numFmtId="0" fontId="49" fillId="30" borderId="27" xfId="54" applyFont="1" applyBorder="1" applyAlignment="1">
      <alignment horizontal="center" vertical="top" wrapText="1"/>
    </xf>
    <xf numFmtId="0" fontId="49" fillId="30" borderId="15" xfId="54" applyFont="1" applyBorder="1" applyAlignment="1">
      <alignment horizontal="center" vertical="center" wrapText="1"/>
    </xf>
    <xf numFmtId="0" fontId="49" fillId="30" borderId="16" xfId="54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37" fillId="0" borderId="15" xfId="47" applyBorder="1" applyAlignment="1">
      <alignment horizontal="center" wrapText="1"/>
    </xf>
    <xf numFmtId="0" fontId="37" fillId="0" borderId="34" xfId="47" applyBorder="1" applyAlignment="1">
      <alignment horizontal="center" wrapText="1"/>
    </xf>
    <xf numFmtId="0" fontId="37" fillId="0" borderId="21" xfId="47" applyBorder="1" applyAlignment="1">
      <alignment horizontal="center" wrapText="1"/>
    </xf>
    <xf numFmtId="0" fontId="37" fillId="0" borderId="15" xfId="47" applyBorder="1" applyAlignment="1">
      <alignment horizontal="center"/>
    </xf>
    <xf numFmtId="0" fontId="37" fillId="0" borderId="34" xfId="47" applyBorder="1" applyAlignment="1">
      <alignment horizontal="center"/>
    </xf>
    <xf numFmtId="0" fontId="37" fillId="0" borderId="21" xfId="47" applyBorder="1" applyAlignment="1">
      <alignment horizontal="center"/>
    </xf>
    <xf numFmtId="0" fontId="52" fillId="8" borderId="13" xfId="21" applyFont="1" applyBorder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48" t="s">
        <v>154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48" t="s">
        <v>155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 t="s">
        <v>153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 t="s">
        <v>156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157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158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48"/>
      <c r="E14" s="48"/>
      <c r="F14" s="48"/>
      <c r="G14" s="48"/>
      <c r="H14" s="48"/>
      <c r="I14" s="48"/>
      <c r="J14" s="4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60" zoomScaleNormal="60" zoomScalePageLayoutView="0" workbookViewId="0" topLeftCell="B1">
      <selection activeCell="J20" sqref="J20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  <col min="20" max="20" width="17.00390625" style="0" customWidth="1"/>
  </cols>
  <sheetData>
    <row r="1" spans="1:20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29"/>
      <c r="S1" s="29"/>
      <c r="T1" s="29"/>
    </row>
    <row r="2" spans="1:20" ht="15" customHeight="1" thickBot="1">
      <c r="A2" s="116"/>
      <c r="B2" s="125"/>
      <c r="C2" s="144" t="s">
        <v>92</v>
      </c>
      <c r="D2" s="144" t="s">
        <v>80</v>
      </c>
      <c r="E2" s="144" t="s">
        <v>93</v>
      </c>
      <c r="F2" s="144" t="s">
        <v>94</v>
      </c>
      <c r="G2" s="144" t="s">
        <v>95</v>
      </c>
      <c r="H2" s="144" t="s">
        <v>96</v>
      </c>
      <c r="I2" s="144" t="s">
        <v>97</v>
      </c>
      <c r="J2" s="152" t="s">
        <v>98</v>
      </c>
      <c r="K2" s="144" t="s">
        <v>76</v>
      </c>
      <c r="L2" s="144" t="s">
        <v>99</v>
      </c>
      <c r="M2" s="144" t="s">
        <v>100</v>
      </c>
      <c r="N2" s="144" t="s">
        <v>101</v>
      </c>
      <c r="O2" s="144" t="s">
        <v>101</v>
      </c>
      <c r="P2" s="144" t="s">
        <v>102</v>
      </c>
      <c r="Q2" s="144" t="s">
        <v>103</v>
      </c>
      <c r="R2" s="144" t="s">
        <v>70</v>
      </c>
      <c r="S2" s="144" t="s">
        <v>24</v>
      </c>
      <c r="T2" s="148" t="s">
        <v>71</v>
      </c>
    </row>
    <row r="3" spans="1:20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1" t="s">
        <v>58</v>
      </c>
      <c r="P4" s="42" t="s">
        <v>60</v>
      </c>
      <c r="Q4" s="42" t="s">
        <v>62</v>
      </c>
      <c r="R4" s="37">
        <v>15</v>
      </c>
      <c r="S4" s="38">
        <v>1</v>
      </c>
      <c r="T4" s="29"/>
    </row>
    <row r="5" spans="1:20" ht="15">
      <c r="A5" s="29">
        <v>1</v>
      </c>
      <c r="B5" s="71" t="s">
        <v>343</v>
      </c>
      <c r="C5" s="18">
        <v>1</v>
      </c>
      <c r="D5" s="18">
        <v>0</v>
      </c>
      <c r="E5" s="18">
        <v>1</v>
      </c>
      <c r="F5" s="18">
        <v>1</v>
      </c>
      <c r="G5" s="18">
        <v>1</v>
      </c>
      <c r="H5" s="18">
        <v>1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28">
        <v>0</v>
      </c>
      <c r="P5" s="28">
        <v>0</v>
      </c>
      <c r="Q5" s="28">
        <v>1</v>
      </c>
      <c r="R5" s="39">
        <f>C5+D5+E5+F5+G5+H5+I5+J5+K5+L5+M5+N5+O5+P5+Q5</f>
        <v>7</v>
      </c>
      <c r="S5" s="39">
        <f>R5*100/15</f>
        <v>46.666666666666664</v>
      </c>
      <c r="T5" s="72" t="s">
        <v>202</v>
      </c>
    </row>
    <row r="6" spans="1:20" ht="15">
      <c r="A6" s="29">
        <v>2</v>
      </c>
      <c r="B6" s="71" t="s">
        <v>344</v>
      </c>
      <c r="C6" s="18">
        <v>1</v>
      </c>
      <c r="D6" s="18">
        <v>1</v>
      </c>
      <c r="E6" s="18">
        <v>1</v>
      </c>
      <c r="F6" s="18">
        <v>1</v>
      </c>
      <c r="G6" s="18">
        <v>0</v>
      </c>
      <c r="H6" s="18">
        <v>1</v>
      </c>
      <c r="I6" s="18">
        <v>0</v>
      </c>
      <c r="J6" s="18">
        <v>1</v>
      </c>
      <c r="K6" s="18">
        <v>0</v>
      </c>
      <c r="L6" s="18">
        <v>1</v>
      </c>
      <c r="M6" s="18">
        <v>0</v>
      </c>
      <c r="N6" s="18">
        <v>1</v>
      </c>
      <c r="O6" s="28">
        <v>1</v>
      </c>
      <c r="P6" s="28">
        <v>0</v>
      </c>
      <c r="Q6" s="28">
        <v>0</v>
      </c>
      <c r="R6" s="39">
        <f aca="true" t="shared" si="0" ref="R6:R15">C6+D6+E6+F6+G6+H6+I6+J6+K6+L6+M6+N6+O6+P6+Q6</f>
        <v>9</v>
      </c>
      <c r="S6" s="39">
        <f aca="true" t="shared" si="1" ref="S6:S14">R6*100/15</f>
        <v>60</v>
      </c>
      <c r="T6" s="64" t="s">
        <v>203</v>
      </c>
    </row>
    <row r="7" spans="1:20" ht="15">
      <c r="A7" s="29">
        <v>3</v>
      </c>
      <c r="B7" s="71" t="s">
        <v>345</v>
      </c>
      <c r="C7" s="18"/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28">
        <v>0</v>
      </c>
      <c r="P7" s="28">
        <v>0</v>
      </c>
      <c r="Q7" s="28">
        <v>0</v>
      </c>
      <c r="R7" s="39">
        <f t="shared" si="0"/>
        <v>5</v>
      </c>
      <c r="S7" s="39">
        <f t="shared" si="1"/>
        <v>33.333333333333336</v>
      </c>
      <c r="T7" s="72" t="s">
        <v>202</v>
      </c>
    </row>
    <row r="8" spans="1:20" ht="15">
      <c r="A8" s="29">
        <v>4</v>
      </c>
      <c r="B8" s="71" t="s">
        <v>346</v>
      </c>
      <c r="C8" s="18">
        <v>0</v>
      </c>
      <c r="D8" s="18">
        <v>0</v>
      </c>
      <c r="E8" s="18">
        <v>1</v>
      </c>
      <c r="F8" s="18">
        <v>1</v>
      </c>
      <c r="G8" s="18">
        <v>1</v>
      </c>
      <c r="H8" s="18">
        <v>0</v>
      </c>
      <c r="I8" s="18">
        <v>1</v>
      </c>
      <c r="J8" s="18">
        <v>1</v>
      </c>
      <c r="K8" s="18">
        <v>0</v>
      </c>
      <c r="L8" s="18">
        <v>1</v>
      </c>
      <c r="M8" s="18">
        <v>0</v>
      </c>
      <c r="N8" s="18">
        <v>1</v>
      </c>
      <c r="O8" s="28">
        <v>1</v>
      </c>
      <c r="P8" s="28">
        <v>0</v>
      </c>
      <c r="Q8" s="28">
        <v>0</v>
      </c>
      <c r="R8" s="39">
        <f t="shared" si="0"/>
        <v>8</v>
      </c>
      <c r="S8" s="39">
        <f t="shared" si="1"/>
        <v>53.333333333333336</v>
      </c>
      <c r="T8" s="64" t="s">
        <v>203</v>
      </c>
    </row>
    <row r="9" spans="1:20" ht="15">
      <c r="A9" s="29">
        <v>5</v>
      </c>
      <c r="B9" s="71" t="s">
        <v>347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0</v>
      </c>
      <c r="L9" s="18">
        <v>1</v>
      </c>
      <c r="M9" s="18">
        <v>0</v>
      </c>
      <c r="N9" s="18">
        <v>1</v>
      </c>
      <c r="O9" s="28">
        <v>0</v>
      </c>
      <c r="P9" s="28">
        <v>0</v>
      </c>
      <c r="Q9" s="28">
        <v>0</v>
      </c>
      <c r="R9" s="39">
        <f t="shared" si="0"/>
        <v>8</v>
      </c>
      <c r="S9" s="39">
        <f t="shared" si="1"/>
        <v>53.333333333333336</v>
      </c>
      <c r="T9" s="64" t="s">
        <v>203</v>
      </c>
    </row>
    <row r="10" spans="1:20" ht="15">
      <c r="A10" s="29">
        <v>6</v>
      </c>
      <c r="B10" s="71" t="s">
        <v>348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28">
        <v>1</v>
      </c>
      <c r="P10" s="28">
        <v>1</v>
      </c>
      <c r="Q10" s="28">
        <v>1</v>
      </c>
      <c r="R10" s="39">
        <f t="shared" si="0"/>
        <v>15</v>
      </c>
      <c r="S10" s="39">
        <f t="shared" si="1"/>
        <v>100</v>
      </c>
      <c r="T10" s="65" t="s">
        <v>303</v>
      </c>
    </row>
    <row r="11" spans="1:20" ht="15">
      <c r="A11" s="29">
        <v>7</v>
      </c>
      <c r="B11" s="71" t="s">
        <v>349</v>
      </c>
      <c r="C11" s="18">
        <v>0</v>
      </c>
      <c r="D11" s="18">
        <v>1</v>
      </c>
      <c r="E11" s="18">
        <v>1</v>
      </c>
      <c r="F11" s="18">
        <v>1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1</v>
      </c>
      <c r="M11" s="18">
        <v>0</v>
      </c>
      <c r="N11" s="18">
        <v>1</v>
      </c>
      <c r="O11" s="28">
        <v>1</v>
      </c>
      <c r="P11" s="28">
        <v>0</v>
      </c>
      <c r="Q11" s="28">
        <v>1</v>
      </c>
      <c r="R11" s="39">
        <f t="shared" si="0"/>
        <v>9</v>
      </c>
      <c r="S11" s="39">
        <f t="shared" si="1"/>
        <v>60</v>
      </c>
      <c r="T11" s="64" t="s">
        <v>203</v>
      </c>
    </row>
    <row r="12" spans="1:20" ht="15">
      <c r="A12" s="29">
        <v>8</v>
      </c>
      <c r="B12" s="71" t="s">
        <v>350</v>
      </c>
      <c r="C12" s="18">
        <v>1</v>
      </c>
      <c r="D12" s="18">
        <v>1</v>
      </c>
      <c r="E12" s="18">
        <v>0</v>
      </c>
      <c r="F12" s="18">
        <v>1</v>
      </c>
      <c r="G12" s="18">
        <v>1</v>
      </c>
      <c r="H12" s="18">
        <v>0</v>
      </c>
      <c r="I12" s="18">
        <v>1</v>
      </c>
      <c r="J12" s="18">
        <v>1</v>
      </c>
      <c r="K12" s="18">
        <v>0</v>
      </c>
      <c r="L12" s="18">
        <v>1</v>
      </c>
      <c r="M12" s="18">
        <v>0</v>
      </c>
      <c r="N12" s="18">
        <v>1</v>
      </c>
      <c r="O12" s="28">
        <v>1</v>
      </c>
      <c r="P12" s="28">
        <v>0</v>
      </c>
      <c r="Q12" s="28">
        <v>1</v>
      </c>
      <c r="R12" s="39">
        <f t="shared" si="0"/>
        <v>10</v>
      </c>
      <c r="S12" s="39">
        <f t="shared" si="1"/>
        <v>66.66666666666667</v>
      </c>
      <c r="T12" s="64" t="s">
        <v>203</v>
      </c>
    </row>
    <row r="13" spans="1:20" ht="15">
      <c r="A13" s="29">
        <v>9</v>
      </c>
      <c r="B13" s="71" t="s">
        <v>351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28">
        <v>0</v>
      </c>
      <c r="P13" s="28">
        <v>0</v>
      </c>
      <c r="Q13" s="28">
        <v>0</v>
      </c>
      <c r="R13" s="39">
        <f t="shared" si="0"/>
        <v>2</v>
      </c>
      <c r="S13" s="39">
        <f t="shared" si="1"/>
        <v>13.333333333333334</v>
      </c>
      <c r="T13" s="67" t="s">
        <v>415</v>
      </c>
    </row>
    <row r="14" spans="1:20" ht="15">
      <c r="A14" s="29">
        <v>10</v>
      </c>
      <c r="B14" s="71" t="s">
        <v>352</v>
      </c>
      <c r="C14" s="18">
        <v>1</v>
      </c>
      <c r="D14" s="18">
        <v>1</v>
      </c>
      <c r="E14" s="18">
        <v>1</v>
      </c>
      <c r="F14" s="18">
        <v>1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28">
        <v>0</v>
      </c>
      <c r="P14" s="28">
        <v>0</v>
      </c>
      <c r="Q14" s="28">
        <v>0</v>
      </c>
      <c r="R14" s="39">
        <f t="shared" si="0"/>
        <v>5</v>
      </c>
      <c r="S14" s="39">
        <f t="shared" si="1"/>
        <v>33.333333333333336</v>
      </c>
      <c r="T14" s="72" t="s">
        <v>202</v>
      </c>
    </row>
    <row r="15" spans="1:20" ht="15">
      <c r="A15" s="29">
        <v>11</v>
      </c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39">
        <f t="shared" si="0"/>
        <v>0</v>
      </c>
      <c r="S15" s="39"/>
      <c r="T15" s="29"/>
    </row>
    <row r="16" spans="1:20" ht="30">
      <c r="A16" s="5"/>
      <c r="B16" s="33" t="s">
        <v>278</v>
      </c>
      <c r="C16" s="6">
        <f>C5+C6+C7+C8+C9+C10+C11+C12+C13+C14</f>
        <v>6</v>
      </c>
      <c r="D16" s="6">
        <f aca="true" t="shared" si="2" ref="D16:Q16">D5+D6+D7+D8+D9+D10+D11+D12+D13+D14</f>
        <v>7</v>
      </c>
      <c r="E16" s="6">
        <f t="shared" si="2"/>
        <v>8</v>
      </c>
      <c r="F16" s="6">
        <f t="shared" si="2"/>
        <v>10</v>
      </c>
      <c r="G16" s="6">
        <f t="shared" si="2"/>
        <v>6</v>
      </c>
      <c r="H16" s="6">
        <f t="shared" si="2"/>
        <v>3</v>
      </c>
      <c r="I16" s="6">
        <f t="shared" si="2"/>
        <v>3</v>
      </c>
      <c r="J16" s="6">
        <f t="shared" si="2"/>
        <v>8</v>
      </c>
      <c r="K16" s="6">
        <f t="shared" si="2"/>
        <v>1</v>
      </c>
      <c r="L16" s="6">
        <f t="shared" si="2"/>
        <v>7</v>
      </c>
      <c r="M16" s="6">
        <f t="shared" si="2"/>
        <v>1</v>
      </c>
      <c r="N16" s="6">
        <f t="shared" si="2"/>
        <v>8</v>
      </c>
      <c r="O16" s="6">
        <f t="shared" si="2"/>
        <v>5</v>
      </c>
      <c r="P16" s="6">
        <f t="shared" si="2"/>
        <v>1</v>
      </c>
      <c r="Q16" s="6">
        <f t="shared" si="2"/>
        <v>4</v>
      </c>
      <c r="R16" s="6"/>
      <c r="S16" s="6"/>
      <c r="T16" s="7"/>
    </row>
    <row r="17" spans="2:17" ht="15">
      <c r="B17" s="22" t="s">
        <v>24</v>
      </c>
      <c r="C17" s="75">
        <f>C16*100/10</f>
        <v>60</v>
      </c>
      <c r="D17" s="78">
        <f aca="true" t="shared" si="3" ref="D17:Q17">D16*100/10</f>
        <v>70</v>
      </c>
      <c r="E17" s="74">
        <f t="shared" si="3"/>
        <v>80</v>
      </c>
      <c r="F17" s="74">
        <f t="shared" si="3"/>
        <v>100</v>
      </c>
      <c r="G17" s="75">
        <f t="shared" si="3"/>
        <v>60</v>
      </c>
      <c r="H17" s="77">
        <f t="shared" si="3"/>
        <v>30</v>
      </c>
      <c r="I17" s="77">
        <f t="shared" si="3"/>
        <v>30</v>
      </c>
      <c r="J17" s="74">
        <f t="shared" si="3"/>
        <v>80</v>
      </c>
      <c r="K17" s="77">
        <f t="shared" si="3"/>
        <v>10</v>
      </c>
      <c r="L17" s="78">
        <f t="shared" si="3"/>
        <v>70</v>
      </c>
      <c r="M17" s="77">
        <f t="shared" si="3"/>
        <v>10</v>
      </c>
      <c r="N17" s="74">
        <f t="shared" si="3"/>
        <v>80</v>
      </c>
      <c r="O17" s="75">
        <f t="shared" si="3"/>
        <v>50</v>
      </c>
      <c r="P17" s="77">
        <f t="shared" si="3"/>
        <v>10</v>
      </c>
      <c r="Q17" s="77">
        <f t="shared" si="3"/>
        <v>40</v>
      </c>
    </row>
    <row r="18" spans="2:13" ht="43.5" customHeight="1">
      <c r="B18" s="100" t="s">
        <v>414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5" ht="21">
      <c r="B19" s="138" t="s">
        <v>298</v>
      </c>
      <c r="C19" s="139"/>
      <c r="D19" s="139"/>
      <c r="E19" s="139"/>
    </row>
    <row r="20" spans="2:5" ht="21">
      <c r="B20" s="102" t="s">
        <v>393</v>
      </c>
      <c r="C20" s="113"/>
      <c r="D20" s="113"/>
      <c r="E20" s="113"/>
    </row>
    <row r="21" spans="2:5" ht="21">
      <c r="B21" s="103" t="s">
        <v>416</v>
      </c>
      <c r="C21" s="114"/>
      <c r="D21" s="114"/>
      <c r="E21" s="114"/>
    </row>
    <row r="22" spans="2:5" ht="21">
      <c r="B22" s="99" t="s">
        <v>417</v>
      </c>
      <c r="C22" s="99"/>
      <c r="D22" s="99"/>
      <c r="E22" s="99"/>
    </row>
  </sheetData>
  <sheetProtection/>
  <mergeCells count="26">
    <mergeCell ref="B21:E21"/>
    <mergeCell ref="B22:E22"/>
    <mergeCell ref="B19:E19"/>
    <mergeCell ref="B20:E20"/>
    <mergeCell ref="P2:P3"/>
    <mergeCell ref="Q2:Q3"/>
    <mergeCell ref="R2:R3"/>
    <mergeCell ref="S2:S3"/>
    <mergeCell ref="T2:T3"/>
    <mergeCell ref="B18:M18"/>
    <mergeCell ref="J2:J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50" zoomScaleNormal="50" zoomScalePageLayoutView="0" workbookViewId="0" topLeftCell="A1">
      <selection activeCell="H26" sqref="H26"/>
    </sheetView>
  </sheetViews>
  <sheetFormatPr defaultColWidth="9.140625" defaultRowHeight="15"/>
  <cols>
    <col min="1" max="1" width="5.7109375" style="0" customWidth="1"/>
    <col min="2" max="2" width="25.28125" style="0" customWidth="1"/>
    <col min="3" max="3" width="17.71093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20.00390625" style="0" customWidth="1"/>
    <col min="11" max="11" width="18.57421875" style="0" customWidth="1"/>
    <col min="12" max="12" width="13.28125" style="0" customWidth="1"/>
    <col min="13" max="13" width="17.00390625" style="0" customWidth="1"/>
    <col min="14" max="14" width="14.421875" style="0" customWidth="1"/>
    <col min="15" max="15" width="17.140625" style="0" customWidth="1"/>
    <col min="16" max="16" width="14.7109375" style="0" customWidth="1"/>
    <col min="17" max="17" width="17.57421875" style="0" customWidth="1"/>
    <col min="18" max="18" width="11.57421875" style="0" customWidth="1"/>
    <col min="19" max="19" width="12.57421875" style="0" customWidth="1"/>
    <col min="20" max="20" width="17.7109375" style="0" customWidth="1"/>
  </cols>
  <sheetData>
    <row r="1" spans="1:20" ht="23.25" customHeight="1">
      <c r="A1" s="155" t="s">
        <v>0</v>
      </c>
      <c r="B1" s="158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43"/>
      <c r="R1" s="29"/>
      <c r="S1" s="29"/>
      <c r="T1" s="29"/>
    </row>
    <row r="2" spans="1:20" ht="15" customHeight="1">
      <c r="A2" s="156"/>
      <c r="B2" s="159"/>
      <c r="C2" s="152" t="s">
        <v>419</v>
      </c>
      <c r="D2" s="152" t="s">
        <v>418</v>
      </c>
      <c r="E2" s="152" t="s">
        <v>425</v>
      </c>
      <c r="F2" s="152" t="s">
        <v>426</v>
      </c>
      <c r="G2" s="152" t="s">
        <v>420</v>
      </c>
      <c r="H2" s="152" t="s">
        <v>423</v>
      </c>
      <c r="I2" s="152" t="s">
        <v>424</v>
      </c>
      <c r="J2" s="152" t="s">
        <v>427</v>
      </c>
      <c r="K2" s="152" t="s">
        <v>421</v>
      </c>
      <c r="L2" s="152" t="s">
        <v>428</v>
      </c>
      <c r="M2" s="152" t="s">
        <v>418</v>
      </c>
      <c r="N2" s="152" t="s">
        <v>422</v>
      </c>
      <c r="O2" s="152" t="s">
        <v>429</v>
      </c>
      <c r="P2" s="152" t="s">
        <v>430</v>
      </c>
      <c r="Q2" s="152" t="s">
        <v>430</v>
      </c>
      <c r="R2" s="152" t="s">
        <v>70</v>
      </c>
      <c r="S2" s="152" t="s">
        <v>24</v>
      </c>
      <c r="T2" s="153" t="s">
        <v>71</v>
      </c>
    </row>
    <row r="3" spans="1:20" ht="126.75" customHeight="1" thickBot="1">
      <c r="A3" s="156"/>
      <c r="B3" s="159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15" customHeight="1">
      <c r="A4" s="157"/>
      <c r="B4" s="160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41" t="s">
        <v>58</v>
      </c>
      <c r="O4" s="42" t="s">
        <v>60</v>
      </c>
      <c r="P4" s="42" t="s">
        <v>62</v>
      </c>
      <c r="Q4" s="45" t="s">
        <v>64</v>
      </c>
      <c r="R4" s="37">
        <v>16</v>
      </c>
      <c r="S4" s="38">
        <v>1</v>
      </c>
      <c r="T4" s="29"/>
    </row>
    <row r="5" spans="1:20" ht="15">
      <c r="A5" s="29">
        <v>1</v>
      </c>
      <c r="B5" s="71" t="s">
        <v>337</v>
      </c>
      <c r="C5" s="18">
        <v>1</v>
      </c>
      <c r="D5" s="18">
        <v>1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28">
        <v>0</v>
      </c>
      <c r="O5" s="28">
        <v>0</v>
      </c>
      <c r="P5" s="28">
        <v>0</v>
      </c>
      <c r="Q5" s="28">
        <v>0</v>
      </c>
      <c r="R5" s="39">
        <f>C5+D5+E5+F5+G5+H5+I5+J5+K5+L5+M5+N5+O5+P5+Q5</f>
        <v>9</v>
      </c>
      <c r="S5" s="39">
        <f>R5*100/16</f>
        <v>56.25</v>
      </c>
      <c r="T5" s="64" t="s">
        <v>203</v>
      </c>
    </row>
    <row r="6" spans="1:20" ht="15">
      <c r="A6" s="29">
        <v>2</v>
      </c>
      <c r="B6" s="71" t="s">
        <v>329</v>
      </c>
      <c r="C6" s="18">
        <v>1</v>
      </c>
      <c r="D6" s="18">
        <v>1</v>
      </c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1</v>
      </c>
      <c r="K6" s="18">
        <v>1</v>
      </c>
      <c r="L6" s="18">
        <v>1</v>
      </c>
      <c r="M6" s="18">
        <v>0</v>
      </c>
      <c r="N6" s="28">
        <v>1</v>
      </c>
      <c r="O6" s="28">
        <v>0</v>
      </c>
      <c r="P6" s="28">
        <v>0</v>
      </c>
      <c r="Q6" s="28">
        <v>0</v>
      </c>
      <c r="R6" s="39">
        <f aca="true" t="shared" si="0" ref="R6:R18">C6+D6+E6+F6+G6+H6+I6+J6+K6+L6+M6+N6+O6+P6+Q6</f>
        <v>7</v>
      </c>
      <c r="S6" s="39">
        <f aca="true" t="shared" si="1" ref="S6:S18">R6*100/16</f>
        <v>43.75</v>
      </c>
      <c r="T6" s="72" t="s">
        <v>202</v>
      </c>
    </row>
    <row r="7" spans="1:20" ht="15">
      <c r="A7" s="29">
        <v>3</v>
      </c>
      <c r="B7" s="71" t="s">
        <v>338</v>
      </c>
      <c r="C7" s="18">
        <v>1</v>
      </c>
      <c r="D7" s="18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28">
        <v>0</v>
      </c>
      <c r="O7" s="28">
        <v>0</v>
      </c>
      <c r="P7" s="28">
        <v>0</v>
      </c>
      <c r="Q7" s="28">
        <v>0</v>
      </c>
      <c r="R7" s="39">
        <f t="shared" si="0"/>
        <v>9</v>
      </c>
      <c r="S7" s="39">
        <f t="shared" si="1"/>
        <v>56.25</v>
      </c>
      <c r="T7" s="64" t="s">
        <v>203</v>
      </c>
    </row>
    <row r="8" spans="1:20" ht="15">
      <c r="A8" s="29">
        <v>4</v>
      </c>
      <c r="B8" s="71" t="s">
        <v>353</v>
      </c>
      <c r="C8" s="18">
        <v>1</v>
      </c>
      <c r="D8" s="18">
        <v>0</v>
      </c>
      <c r="E8" s="18">
        <v>0</v>
      </c>
      <c r="F8" s="18">
        <v>1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28">
        <v>1</v>
      </c>
      <c r="O8" s="28">
        <v>0</v>
      </c>
      <c r="P8" s="28">
        <v>0</v>
      </c>
      <c r="Q8" s="28">
        <v>0</v>
      </c>
      <c r="R8" s="39">
        <f t="shared" si="0"/>
        <v>8</v>
      </c>
      <c r="S8" s="39">
        <f t="shared" si="1"/>
        <v>50</v>
      </c>
      <c r="T8" s="64" t="s">
        <v>203</v>
      </c>
    </row>
    <row r="9" spans="1:20" ht="15">
      <c r="A9" s="29">
        <v>5</v>
      </c>
      <c r="B9" s="71" t="s">
        <v>331</v>
      </c>
      <c r="C9" s="18">
        <v>0</v>
      </c>
      <c r="D9" s="18">
        <v>1</v>
      </c>
      <c r="E9" s="18">
        <v>0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0</v>
      </c>
      <c r="L9" s="18">
        <v>0</v>
      </c>
      <c r="M9" s="18">
        <v>1</v>
      </c>
      <c r="N9" s="28">
        <v>0</v>
      </c>
      <c r="O9" s="28">
        <v>0</v>
      </c>
      <c r="P9" s="28">
        <v>0</v>
      </c>
      <c r="Q9" s="28">
        <v>1</v>
      </c>
      <c r="R9" s="39">
        <f t="shared" si="0"/>
        <v>8</v>
      </c>
      <c r="S9" s="39">
        <f t="shared" si="1"/>
        <v>50</v>
      </c>
      <c r="T9" s="64" t="s">
        <v>203</v>
      </c>
    </row>
    <row r="10" spans="1:20" ht="15">
      <c r="A10" s="29">
        <v>6</v>
      </c>
      <c r="B10" s="71" t="s">
        <v>330</v>
      </c>
      <c r="C10" s="18">
        <v>0</v>
      </c>
      <c r="D10" s="18">
        <v>1</v>
      </c>
      <c r="E10" s="18">
        <v>0</v>
      </c>
      <c r="F10" s="18">
        <v>1</v>
      </c>
      <c r="G10" s="18">
        <v>0</v>
      </c>
      <c r="H10" s="18">
        <v>1</v>
      </c>
      <c r="I10" s="18">
        <v>0</v>
      </c>
      <c r="J10" s="18">
        <v>1</v>
      </c>
      <c r="K10" s="18">
        <v>1</v>
      </c>
      <c r="L10" s="18">
        <v>1</v>
      </c>
      <c r="M10" s="18">
        <v>1</v>
      </c>
      <c r="N10" s="28">
        <v>0</v>
      </c>
      <c r="O10" s="28">
        <v>0</v>
      </c>
      <c r="P10" s="28">
        <v>0</v>
      </c>
      <c r="Q10" s="28">
        <v>1</v>
      </c>
      <c r="R10" s="39">
        <f t="shared" si="0"/>
        <v>8</v>
      </c>
      <c r="S10" s="39">
        <f t="shared" si="1"/>
        <v>50</v>
      </c>
      <c r="T10" s="64" t="s">
        <v>203</v>
      </c>
    </row>
    <row r="11" spans="1:20" ht="15">
      <c r="A11" s="29">
        <v>7</v>
      </c>
      <c r="B11" s="71" t="s">
        <v>335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1</v>
      </c>
      <c r="I11" s="18">
        <v>1</v>
      </c>
      <c r="J11" s="18">
        <v>1</v>
      </c>
      <c r="K11" s="18">
        <v>1</v>
      </c>
      <c r="L11" s="18">
        <v>0</v>
      </c>
      <c r="M11" s="18">
        <v>1</v>
      </c>
      <c r="N11" s="28">
        <v>0</v>
      </c>
      <c r="O11" s="28">
        <v>0</v>
      </c>
      <c r="P11" s="28">
        <v>0</v>
      </c>
      <c r="Q11" s="28">
        <v>1</v>
      </c>
      <c r="R11" s="39">
        <f t="shared" si="0"/>
        <v>6</v>
      </c>
      <c r="S11" s="39">
        <f t="shared" si="1"/>
        <v>37.5</v>
      </c>
      <c r="T11" s="73" t="s">
        <v>205</v>
      </c>
    </row>
    <row r="12" spans="1:20" ht="15">
      <c r="A12" s="29">
        <v>8</v>
      </c>
      <c r="B12" s="71" t="s">
        <v>333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0</v>
      </c>
      <c r="J12" s="18">
        <v>1</v>
      </c>
      <c r="K12" s="18">
        <v>1</v>
      </c>
      <c r="L12" s="18">
        <v>0</v>
      </c>
      <c r="M12" s="18">
        <v>1</v>
      </c>
      <c r="N12" s="28">
        <v>1</v>
      </c>
      <c r="O12" s="28">
        <v>0</v>
      </c>
      <c r="P12" s="28">
        <v>0</v>
      </c>
      <c r="Q12" s="28">
        <v>0</v>
      </c>
      <c r="R12" s="39">
        <f t="shared" si="0"/>
        <v>10</v>
      </c>
      <c r="S12" s="39">
        <f t="shared" si="1"/>
        <v>62.5</v>
      </c>
      <c r="T12" s="64" t="s">
        <v>203</v>
      </c>
    </row>
    <row r="13" spans="1:20" ht="15">
      <c r="A13" s="29">
        <v>9</v>
      </c>
      <c r="B13" s="71" t="s">
        <v>342</v>
      </c>
      <c r="C13" s="18">
        <v>0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0</v>
      </c>
      <c r="L13" s="18">
        <v>0</v>
      </c>
      <c r="M13" s="18">
        <v>1</v>
      </c>
      <c r="N13" s="28">
        <v>0</v>
      </c>
      <c r="O13" s="28">
        <v>0</v>
      </c>
      <c r="P13" s="28">
        <v>0</v>
      </c>
      <c r="Q13" s="28">
        <v>1</v>
      </c>
      <c r="R13" s="39">
        <f t="shared" si="0"/>
        <v>8</v>
      </c>
      <c r="S13" s="39">
        <f t="shared" si="1"/>
        <v>50</v>
      </c>
      <c r="T13" s="64" t="s">
        <v>203</v>
      </c>
    </row>
    <row r="14" spans="1:20" ht="15">
      <c r="A14" s="29">
        <v>10</v>
      </c>
      <c r="B14" s="71" t="s">
        <v>339</v>
      </c>
      <c r="C14" s="18">
        <v>0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28">
        <v>1</v>
      </c>
      <c r="O14" s="28">
        <v>0</v>
      </c>
      <c r="P14" s="28">
        <v>0</v>
      </c>
      <c r="Q14" s="28">
        <v>1</v>
      </c>
      <c r="R14" s="39">
        <f t="shared" si="0"/>
        <v>9</v>
      </c>
      <c r="S14" s="39">
        <f t="shared" si="1"/>
        <v>56.25</v>
      </c>
      <c r="T14" s="64" t="s">
        <v>203</v>
      </c>
    </row>
    <row r="15" spans="1:20" ht="15">
      <c r="A15" s="29">
        <v>11</v>
      </c>
      <c r="B15" s="71" t="s">
        <v>354</v>
      </c>
      <c r="C15" s="18">
        <v>0</v>
      </c>
      <c r="D15" s="18">
        <v>1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1</v>
      </c>
      <c r="L15" s="18">
        <v>0</v>
      </c>
      <c r="M15" s="18">
        <v>0</v>
      </c>
      <c r="N15" s="28">
        <v>0</v>
      </c>
      <c r="O15" s="28">
        <v>0</v>
      </c>
      <c r="P15" s="28">
        <v>0</v>
      </c>
      <c r="Q15" s="28">
        <v>1</v>
      </c>
      <c r="R15" s="39">
        <f t="shared" si="0"/>
        <v>4</v>
      </c>
      <c r="S15" s="39">
        <f t="shared" si="1"/>
        <v>25</v>
      </c>
      <c r="T15" s="67" t="s">
        <v>205</v>
      </c>
    </row>
    <row r="16" spans="1:20" ht="15">
      <c r="A16" s="29">
        <v>12</v>
      </c>
      <c r="B16" s="71" t="s">
        <v>341</v>
      </c>
      <c r="C16" s="18">
        <v>0</v>
      </c>
      <c r="D16" s="18">
        <v>1</v>
      </c>
      <c r="E16" s="18">
        <v>0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0</v>
      </c>
      <c r="L16" s="18">
        <v>1</v>
      </c>
      <c r="M16" s="18">
        <v>1</v>
      </c>
      <c r="N16" s="28">
        <v>1</v>
      </c>
      <c r="O16" s="28">
        <v>0</v>
      </c>
      <c r="P16" s="28">
        <v>0</v>
      </c>
      <c r="Q16" s="28">
        <v>1</v>
      </c>
      <c r="R16" s="39">
        <f t="shared" si="0"/>
        <v>7</v>
      </c>
      <c r="S16" s="39">
        <f t="shared" si="1"/>
        <v>43.75</v>
      </c>
      <c r="T16" s="72" t="s">
        <v>202</v>
      </c>
    </row>
    <row r="17" spans="1:20" ht="15">
      <c r="A17" s="29">
        <v>13</v>
      </c>
      <c r="B17" s="71" t="s">
        <v>355</v>
      </c>
      <c r="C17" s="18">
        <v>1</v>
      </c>
      <c r="D17" s="18">
        <v>0</v>
      </c>
      <c r="E17" s="18">
        <v>1</v>
      </c>
      <c r="F17" s="18">
        <v>0</v>
      </c>
      <c r="G17" s="18">
        <v>1</v>
      </c>
      <c r="H17" s="18">
        <v>1</v>
      </c>
      <c r="I17" s="18">
        <v>1</v>
      </c>
      <c r="J17" s="18">
        <v>0</v>
      </c>
      <c r="K17" s="18">
        <v>1</v>
      </c>
      <c r="L17" s="18">
        <v>0</v>
      </c>
      <c r="M17" s="18">
        <v>0</v>
      </c>
      <c r="N17" s="28">
        <v>0</v>
      </c>
      <c r="O17" s="28">
        <v>0</v>
      </c>
      <c r="P17" s="28">
        <v>0</v>
      </c>
      <c r="Q17" s="28">
        <v>0</v>
      </c>
      <c r="R17" s="39">
        <f t="shared" si="0"/>
        <v>6</v>
      </c>
      <c r="S17" s="39">
        <f t="shared" si="1"/>
        <v>37.5</v>
      </c>
      <c r="T17" s="67" t="s">
        <v>205</v>
      </c>
    </row>
    <row r="18" spans="1:20" ht="15">
      <c r="A18" s="29">
        <v>14</v>
      </c>
      <c r="B18" s="71" t="s">
        <v>336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1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28">
        <v>1</v>
      </c>
      <c r="O18" s="28">
        <v>0</v>
      </c>
      <c r="P18" s="28">
        <v>0</v>
      </c>
      <c r="Q18" s="28">
        <v>1</v>
      </c>
      <c r="R18" s="39">
        <f t="shared" si="0"/>
        <v>9</v>
      </c>
      <c r="S18" s="39">
        <f t="shared" si="1"/>
        <v>56.25</v>
      </c>
      <c r="T18" s="64" t="s">
        <v>203</v>
      </c>
    </row>
    <row r="19" spans="1:20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8"/>
      <c r="O19" s="28"/>
      <c r="P19" s="28"/>
      <c r="Q19" s="28"/>
      <c r="R19" s="39"/>
      <c r="S19" s="39"/>
      <c r="T19" s="29"/>
    </row>
    <row r="20" spans="1:20" ht="30">
      <c r="A20" s="5"/>
      <c r="B20" s="33" t="s">
        <v>278</v>
      </c>
      <c r="C20" s="6">
        <f>C5+C6+C7+C8+C9+C10+C11+C12+C13+C14+C15+C16+C17+C18</f>
        <v>7</v>
      </c>
      <c r="D20" s="6">
        <f aca="true" t="shared" si="2" ref="D20:Q20">D5+D6+D7+D8+D9+D10+D11+D12+D13+D14+D15+D16+D17+D18</f>
        <v>11</v>
      </c>
      <c r="E20" s="6">
        <f t="shared" si="2"/>
        <v>7</v>
      </c>
      <c r="F20" s="6">
        <f t="shared" si="2"/>
        <v>7</v>
      </c>
      <c r="G20" s="6">
        <f t="shared" si="2"/>
        <v>5</v>
      </c>
      <c r="H20" s="6">
        <f t="shared" si="2"/>
        <v>12</v>
      </c>
      <c r="I20" s="6">
        <f t="shared" si="2"/>
        <v>9</v>
      </c>
      <c r="J20" s="6">
        <f t="shared" si="2"/>
        <v>10</v>
      </c>
      <c r="K20" s="6">
        <f t="shared" si="2"/>
        <v>10</v>
      </c>
      <c r="L20" s="6">
        <f t="shared" si="2"/>
        <v>7</v>
      </c>
      <c r="M20" s="6">
        <f t="shared" si="2"/>
        <v>9</v>
      </c>
      <c r="N20" s="6">
        <f t="shared" si="2"/>
        <v>6</v>
      </c>
      <c r="O20" s="6">
        <f t="shared" si="2"/>
        <v>0</v>
      </c>
      <c r="P20" s="6">
        <f t="shared" si="2"/>
        <v>0</v>
      </c>
      <c r="Q20" s="6">
        <f t="shared" si="2"/>
        <v>8</v>
      </c>
      <c r="R20" s="6"/>
      <c r="S20" s="6"/>
      <c r="T20" s="7"/>
    </row>
    <row r="21" spans="2:17" ht="15">
      <c r="B21" s="22" t="s">
        <v>24</v>
      </c>
      <c r="C21" s="75">
        <f>C20*100/14</f>
        <v>50</v>
      </c>
      <c r="D21" s="78">
        <f aca="true" t="shared" si="3" ref="D21:Q21">D20*100/14</f>
        <v>78.57142857142857</v>
      </c>
      <c r="E21" s="75">
        <f t="shared" si="3"/>
        <v>50</v>
      </c>
      <c r="F21" s="75">
        <f t="shared" si="3"/>
        <v>50</v>
      </c>
      <c r="G21" s="76">
        <f t="shared" si="3"/>
        <v>35.714285714285715</v>
      </c>
      <c r="H21" s="87">
        <f t="shared" si="3"/>
        <v>85.71428571428571</v>
      </c>
      <c r="I21" s="75">
        <f t="shared" si="3"/>
        <v>64.28571428571429</v>
      </c>
      <c r="J21" s="78">
        <f t="shared" si="3"/>
        <v>71.42857142857143</v>
      </c>
      <c r="K21" s="78">
        <f t="shared" si="3"/>
        <v>71.42857142857143</v>
      </c>
      <c r="L21" s="75">
        <f t="shared" si="3"/>
        <v>50</v>
      </c>
      <c r="M21" s="75">
        <f t="shared" si="3"/>
        <v>64.28571428571429</v>
      </c>
      <c r="N21" s="76">
        <f t="shared" si="3"/>
        <v>42.857142857142854</v>
      </c>
      <c r="O21" s="77">
        <f t="shared" si="3"/>
        <v>0</v>
      </c>
      <c r="P21" s="77">
        <f t="shared" si="3"/>
        <v>0</v>
      </c>
      <c r="Q21" s="75">
        <f t="shared" si="3"/>
        <v>57.142857142857146</v>
      </c>
    </row>
    <row r="22" spans="2:16" ht="18.7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5" ht="21">
      <c r="B23" s="154" t="s">
        <v>411</v>
      </c>
      <c r="C23" s="128"/>
      <c r="D23" s="128"/>
      <c r="E23" s="128"/>
    </row>
    <row r="24" spans="2:5" ht="21">
      <c r="B24" s="102" t="s">
        <v>431</v>
      </c>
      <c r="C24" s="113"/>
      <c r="D24" s="113"/>
      <c r="E24" s="113"/>
    </row>
    <row r="25" spans="2:5" ht="21">
      <c r="B25" s="103" t="s">
        <v>432</v>
      </c>
      <c r="C25" s="103"/>
      <c r="D25" s="103"/>
      <c r="E25" s="103"/>
    </row>
    <row r="26" spans="2:5" ht="21">
      <c r="B26" s="99" t="s">
        <v>433</v>
      </c>
      <c r="C26" s="99"/>
      <c r="D26" s="99"/>
      <c r="E26" s="99"/>
    </row>
  </sheetData>
  <sheetProtection/>
  <mergeCells count="26">
    <mergeCell ref="A1:A4"/>
    <mergeCell ref="B1:B4"/>
    <mergeCell ref="C1:P1"/>
    <mergeCell ref="C2:C3"/>
    <mergeCell ref="D2:D3"/>
    <mergeCell ref="J2:J3"/>
    <mergeCell ref="F2:F3"/>
    <mergeCell ref="G2:G3"/>
    <mergeCell ref="H2:H3"/>
    <mergeCell ref="I2:I3"/>
    <mergeCell ref="R2:R3"/>
    <mergeCell ref="S2:S3"/>
    <mergeCell ref="T2:T3"/>
    <mergeCell ref="B23:E23"/>
    <mergeCell ref="Q2:Q3"/>
    <mergeCell ref="P2:P3"/>
    <mergeCell ref="L2:L3"/>
    <mergeCell ref="M2:M3"/>
    <mergeCell ref="N2:N3"/>
    <mergeCell ref="K2:K3"/>
    <mergeCell ref="B25:E25"/>
    <mergeCell ref="B26:E26"/>
    <mergeCell ref="B24:E24"/>
    <mergeCell ref="B22:P22"/>
    <mergeCell ref="E2:E3"/>
    <mergeCell ref="O2:O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60" zoomScaleNormal="60" zoomScalePageLayoutView="0" workbookViewId="0" topLeftCell="B1">
      <selection activeCell="B24" sqref="B24:E24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421875" style="0" customWidth="1"/>
    <col min="15" max="15" width="17.140625" style="0" customWidth="1"/>
    <col min="16" max="17" width="14.7109375" style="0" customWidth="1"/>
    <col min="18" max="18" width="11.57421875" style="0" customWidth="1"/>
    <col min="19" max="19" width="12.57421875" style="0" customWidth="1"/>
    <col min="20" max="20" width="15.140625" style="0" customWidth="1"/>
  </cols>
  <sheetData>
    <row r="1" spans="1:20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55"/>
      <c r="R1" s="29"/>
      <c r="S1" s="29"/>
      <c r="T1" s="29"/>
    </row>
    <row r="2" spans="1:20" ht="15" customHeight="1" thickBot="1">
      <c r="A2" s="116"/>
      <c r="B2" s="125"/>
      <c r="C2" s="152" t="s">
        <v>419</v>
      </c>
      <c r="D2" s="152" t="s">
        <v>418</v>
      </c>
      <c r="E2" s="152" t="s">
        <v>425</v>
      </c>
      <c r="F2" s="152" t="s">
        <v>426</v>
      </c>
      <c r="G2" s="152" t="s">
        <v>420</v>
      </c>
      <c r="H2" s="152" t="s">
        <v>423</v>
      </c>
      <c r="I2" s="152" t="s">
        <v>424</v>
      </c>
      <c r="J2" s="152" t="s">
        <v>427</v>
      </c>
      <c r="K2" s="152" t="s">
        <v>421</v>
      </c>
      <c r="L2" s="152" t="s">
        <v>428</v>
      </c>
      <c r="M2" s="152" t="s">
        <v>418</v>
      </c>
      <c r="N2" s="152" t="s">
        <v>422</v>
      </c>
      <c r="O2" s="152" t="s">
        <v>429</v>
      </c>
      <c r="P2" s="152" t="s">
        <v>430</v>
      </c>
      <c r="Q2" s="152" t="s">
        <v>430</v>
      </c>
      <c r="R2" s="144" t="s">
        <v>70</v>
      </c>
      <c r="S2" s="144" t="s">
        <v>24</v>
      </c>
      <c r="T2" s="148" t="s">
        <v>71</v>
      </c>
    </row>
    <row r="3" spans="1:20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41" t="s">
        <v>58</v>
      </c>
      <c r="O4" s="45" t="s">
        <v>60</v>
      </c>
      <c r="P4" s="45" t="s">
        <v>62</v>
      </c>
      <c r="Q4" s="45" t="s">
        <v>64</v>
      </c>
      <c r="R4" s="37">
        <v>16</v>
      </c>
      <c r="S4" s="38">
        <v>1</v>
      </c>
      <c r="T4" s="29"/>
    </row>
    <row r="5" spans="1:20" ht="15">
      <c r="A5" s="29">
        <v>1</v>
      </c>
      <c r="B5" s="71" t="s">
        <v>343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0</v>
      </c>
      <c r="J5" s="18">
        <v>1</v>
      </c>
      <c r="K5" s="18">
        <v>1</v>
      </c>
      <c r="L5" s="18">
        <v>1</v>
      </c>
      <c r="M5" s="18">
        <v>0</v>
      </c>
      <c r="N5" s="28">
        <v>0</v>
      </c>
      <c r="O5" s="28">
        <v>0</v>
      </c>
      <c r="P5" s="28">
        <v>0</v>
      </c>
      <c r="Q5" s="28">
        <v>0</v>
      </c>
      <c r="R5" s="39">
        <f aca="true" t="shared" si="0" ref="R5:R14">C5+D5+E5+F5+G5+H5+I5+J5+K5+L5+M5+N5+O5+P5+Q5</f>
        <v>9</v>
      </c>
      <c r="S5" s="39">
        <f>R5*100/16</f>
        <v>56.25</v>
      </c>
      <c r="T5" s="64" t="s">
        <v>203</v>
      </c>
    </row>
    <row r="6" spans="1:20" ht="15">
      <c r="A6" s="29">
        <v>2</v>
      </c>
      <c r="B6" s="71" t="s">
        <v>344</v>
      </c>
      <c r="C6" s="18">
        <v>0</v>
      </c>
      <c r="D6" s="18">
        <v>0</v>
      </c>
      <c r="E6" s="18">
        <v>1</v>
      </c>
      <c r="F6" s="18">
        <v>0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28">
        <v>0</v>
      </c>
      <c r="O6" s="28">
        <v>0</v>
      </c>
      <c r="P6" s="28">
        <v>0</v>
      </c>
      <c r="Q6" s="28">
        <v>0</v>
      </c>
      <c r="R6" s="39">
        <f t="shared" si="0"/>
        <v>8</v>
      </c>
      <c r="S6" s="39">
        <f aca="true" t="shared" si="1" ref="S6:S15">R6*100/16</f>
        <v>50</v>
      </c>
      <c r="T6" s="64" t="s">
        <v>203</v>
      </c>
    </row>
    <row r="7" spans="1:20" ht="15">
      <c r="A7" s="29">
        <v>3</v>
      </c>
      <c r="B7" s="71" t="s">
        <v>345</v>
      </c>
      <c r="C7" s="18">
        <v>0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0</v>
      </c>
      <c r="J7" s="18">
        <v>0</v>
      </c>
      <c r="K7" s="18">
        <v>0</v>
      </c>
      <c r="L7" s="18">
        <v>1</v>
      </c>
      <c r="M7" s="18">
        <v>1</v>
      </c>
      <c r="N7" s="28">
        <v>0</v>
      </c>
      <c r="O7" s="28">
        <v>0</v>
      </c>
      <c r="P7" s="28">
        <v>0</v>
      </c>
      <c r="Q7" s="28">
        <v>0</v>
      </c>
      <c r="R7" s="39">
        <f t="shared" si="0"/>
        <v>6</v>
      </c>
      <c r="S7" s="39">
        <f t="shared" si="1"/>
        <v>37.5</v>
      </c>
      <c r="T7" s="72" t="s">
        <v>202</v>
      </c>
    </row>
    <row r="8" spans="1:20" ht="15">
      <c r="A8" s="29">
        <v>4</v>
      </c>
      <c r="B8" s="71" t="s">
        <v>346</v>
      </c>
      <c r="C8" s="18">
        <v>0</v>
      </c>
      <c r="D8" s="18">
        <v>0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28">
        <v>0</v>
      </c>
      <c r="O8" s="28">
        <v>0</v>
      </c>
      <c r="P8" s="28">
        <v>0</v>
      </c>
      <c r="Q8" s="28">
        <v>0</v>
      </c>
      <c r="R8" s="39">
        <f t="shared" si="0"/>
        <v>8</v>
      </c>
      <c r="S8" s="39">
        <f t="shared" si="1"/>
        <v>50</v>
      </c>
      <c r="T8" s="64" t="s">
        <v>203</v>
      </c>
    </row>
    <row r="9" spans="1:20" ht="15">
      <c r="A9" s="29">
        <v>5</v>
      </c>
      <c r="B9" s="71" t="s">
        <v>347</v>
      </c>
      <c r="C9" s="18">
        <v>0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0</v>
      </c>
      <c r="M9" s="18">
        <v>1</v>
      </c>
      <c r="N9" s="28">
        <v>0</v>
      </c>
      <c r="O9" s="28">
        <v>0</v>
      </c>
      <c r="P9" s="28">
        <v>0</v>
      </c>
      <c r="Q9" s="28">
        <v>0</v>
      </c>
      <c r="R9" s="39">
        <f t="shared" si="0"/>
        <v>8</v>
      </c>
      <c r="S9" s="39">
        <f t="shared" si="1"/>
        <v>50</v>
      </c>
      <c r="T9" s="64" t="s">
        <v>203</v>
      </c>
    </row>
    <row r="10" spans="1:20" ht="15">
      <c r="A10" s="29">
        <v>6</v>
      </c>
      <c r="B10" s="71" t="s">
        <v>348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0</v>
      </c>
      <c r="M10" s="18">
        <v>1</v>
      </c>
      <c r="N10" s="28">
        <v>0</v>
      </c>
      <c r="O10" s="28">
        <v>2</v>
      </c>
      <c r="P10" s="28">
        <v>0</v>
      </c>
      <c r="Q10" s="28">
        <v>1</v>
      </c>
      <c r="R10" s="39">
        <f t="shared" si="0"/>
        <v>13</v>
      </c>
      <c r="S10" s="39">
        <f t="shared" si="1"/>
        <v>81.25</v>
      </c>
      <c r="T10" s="65" t="s">
        <v>303</v>
      </c>
    </row>
    <row r="11" spans="1:20" ht="15">
      <c r="A11" s="29">
        <v>7</v>
      </c>
      <c r="B11" s="71" t="s">
        <v>349</v>
      </c>
      <c r="C11" s="18">
        <v>1</v>
      </c>
      <c r="D11" s="18">
        <v>1</v>
      </c>
      <c r="E11" s="18">
        <v>0</v>
      </c>
      <c r="F11" s="18">
        <v>1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28">
        <v>0</v>
      </c>
      <c r="O11" s="28">
        <v>2</v>
      </c>
      <c r="P11" s="28">
        <v>0</v>
      </c>
      <c r="Q11" s="28">
        <v>0</v>
      </c>
      <c r="R11" s="39">
        <f t="shared" si="0"/>
        <v>7</v>
      </c>
      <c r="S11" s="39">
        <f t="shared" si="1"/>
        <v>43.75</v>
      </c>
      <c r="T11" s="72" t="s">
        <v>202</v>
      </c>
    </row>
    <row r="12" spans="1:20" ht="15">
      <c r="A12" s="29">
        <v>8</v>
      </c>
      <c r="B12" s="71" t="s">
        <v>350</v>
      </c>
      <c r="C12" s="18">
        <v>0</v>
      </c>
      <c r="D12" s="18">
        <v>0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28">
        <v>0</v>
      </c>
      <c r="O12" s="28">
        <v>1</v>
      </c>
      <c r="P12" s="28">
        <v>0</v>
      </c>
      <c r="Q12" s="28">
        <v>0</v>
      </c>
      <c r="R12" s="39">
        <f t="shared" si="0"/>
        <v>10</v>
      </c>
      <c r="S12" s="39">
        <f t="shared" si="1"/>
        <v>62.5</v>
      </c>
      <c r="T12" s="64" t="s">
        <v>203</v>
      </c>
    </row>
    <row r="13" spans="1:20" ht="15">
      <c r="A13" s="29">
        <v>9</v>
      </c>
      <c r="B13" s="71" t="s">
        <v>351</v>
      </c>
      <c r="C13" s="18">
        <v>0</v>
      </c>
      <c r="D13" s="18">
        <v>1</v>
      </c>
      <c r="E13" s="18">
        <v>0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18">
        <v>0</v>
      </c>
      <c r="L13" s="18">
        <v>0</v>
      </c>
      <c r="M13" s="18">
        <v>1</v>
      </c>
      <c r="N13" s="28">
        <v>0</v>
      </c>
      <c r="O13" s="28">
        <v>0</v>
      </c>
      <c r="P13" s="28">
        <v>0</v>
      </c>
      <c r="Q13" s="28">
        <v>0</v>
      </c>
      <c r="R13" s="39">
        <f t="shared" si="0"/>
        <v>6</v>
      </c>
      <c r="S13" s="39">
        <f t="shared" si="1"/>
        <v>37.5</v>
      </c>
      <c r="T13" s="67" t="s">
        <v>205</v>
      </c>
    </row>
    <row r="14" spans="1:20" ht="15">
      <c r="A14" s="29">
        <v>10</v>
      </c>
      <c r="B14" s="71" t="s">
        <v>352</v>
      </c>
      <c r="C14" s="18">
        <v>0</v>
      </c>
      <c r="D14" s="18">
        <v>0</v>
      </c>
      <c r="E14" s="18">
        <v>1</v>
      </c>
      <c r="F14" s="18">
        <v>1</v>
      </c>
      <c r="G14" s="18">
        <v>1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28">
        <v>0</v>
      </c>
      <c r="O14" s="28">
        <v>0</v>
      </c>
      <c r="P14" s="28">
        <v>0</v>
      </c>
      <c r="Q14" s="28">
        <v>0</v>
      </c>
      <c r="R14" s="39">
        <f t="shared" si="0"/>
        <v>4</v>
      </c>
      <c r="S14" s="39">
        <f t="shared" si="1"/>
        <v>25</v>
      </c>
      <c r="T14" s="67" t="s">
        <v>205</v>
      </c>
    </row>
    <row r="15" spans="1:20" ht="15">
      <c r="A15" s="29">
        <v>11</v>
      </c>
      <c r="B15" s="71" t="s">
        <v>356</v>
      </c>
      <c r="C15" s="18">
        <v>0</v>
      </c>
      <c r="D15" s="18">
        <v>0</v>
      </c>
      <c r="E15" s="18">
        <v>0</v>
      </c>
      <c r="F15" s="18">
        <v>1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28">
        <v>0</v>
      </c>
      <c r="O15" s="28">
        <v>0</v>
      </c>
      <c r="P15" s="28">
        <v>0</v>
      </c>
      <c r="Q15" s="28">
        <v>0</v>
      </c>
      <c r="R15" s="39">
        <f>C15+D15+E15+F15+G15+H15+I15+J15+K15+L15+M15+N15+O15+P15+Q15</f>
        <v>3</v>
      </c>
      <c r="S15" s="39">
        <f t="shared" si="1"/>
        <v>18.75</v>
      </c>
      <c r="T15" s="67" t="s">
        <v>205</v>
      </c>
    </row>
    <row r="16" spans="1:20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8"/>
      <c r="O16" s="28"/>
      <c r="P16" s="28"/>
      <c r="Q16" s="28"/>
      <c r="R16" s="39"/>
      <c r="S16" s="39"/>
      <c r="T16" s="29"/>
    </row>
    <row r="17" spans="1:20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8"/>
      <c r="O17" s="28"/>
      <c r="P17" s="28"/>
      <c r="Q17" s="28"/>
      <c r="R17" s="39"/>
      <c r="S17" s="39"/>
      <c r="T17" s="29"/>
    </row>
    <row r="18" spans="1:20" ht="30">
      <c r="A18" s="5"/>
      <c r="B18" s="33" t="s">
        <v>278</v>
      </c>
      <c r="C18" s="6">
        <f>C5+C6+C7+C8+C9+C10+C11+C12+C13+C14+C15</f>
        <v>3</v>
      </c>
      <c r="D18" s="6">
        <f aca="true" t="shared" si="2" ref="D18:Q18">D5+D6+D7+D8+D9+D10+D11+D12+D13+D14+D15</f>
        <v>4</v>
      </c>
      <c r="E18" s="6">
        <f t="shared" si="2"/>
        <v>8</v>
      </c>
      <c r="F18" s="6">
        <f t="shared" si="2"/>
        <v>9</v>
      </c>
      <c r="G18" s="6">
        <f t="shared" si="2"/>
        <v>10</v>
      </c>
      <c r="H18" s="6">
        <f t="shared" si="2"/>
        <v>9</v>
      </c>
      <c r="I18" s="6">
        <f t="shared" si="2"/>
        <v>6</v>
      </c>
      <c r="J18" s="6">
        <f t="shared" si="2"/>
        <v>7</v>
      </c>
      <c r="K18" s="6">
        <f t="shared" si="2"/>
        <v>6</v>
      </c>
      <c r="L18" s="6">
        <f t="shared" si="2"/>
        <v>5</v>
      </c>
      <c r="M18" s="6">
        <f t="shared" si="2"/>
        <v>9</v>
      </c>
      <c r="N18" s="6">
        <f t="shared" si="2"/>
        <v>0</v>
      </c>
      <c r="O18" s="6">
        <f t="shared" si="2"/>
        <v>5</v>
      </c>
      <c r="P18" s="6">
        <f t="shared" si="2"/>
        <v>0</v>
      </c>
      <c r="Q18" s="6">
        <f t="shared" si="2"/>
        <v>1</v>
      </c>
      <c r="R18" s="6"/>
      <c r="S18" s="6"/>
      <c r="T18" s="7"/>
    </row>
    <row r="19" spans="2:17" ht="31.5" customHeight="1">
      <c r="B19" s="22" t="s">
        <v>24</v>
      </c>
      <c r="C19" s="76">
        <f>C18*100/11</f>
        <v>27.272727272727273</v>
      </c>
      <c r="D19" s="76">
        <f aca="true" t="shared" si="3" ref="D19:N19">D18*100/11</f>
        <v>36.36363636363637</v>
      </c>
      <c r="E19" s="78">
        <f t="shared" si="3"/>
        <v>72.72727272727273</v>
      </c>
      <c r="F19" s="74">
        <f t="shared" si="3"/>
        <v>81.81818181818181</v>
      </c>
      <c r="G19" s="74">
        <f t="shared" si="3"/>
        <v>90.9090909090909</v>
      </c>
      <c r="H19" s="74">
        <f t="shared" si="3"/>
        <v>81.81818181818181</v>
      </c>
      <c r="I19" s="75">
        <f t="shared" si="3"/>
        <v>54.54545454545455</v>
      </c>
      <c r="J19" s="75">
        <f t="shared" si="3"/>
        <v>63.63636363636363</v>
      </c>
      <c r="K19" s="75">
        <f t="shared" si="3"/>
        <v>54.54545454545455</v>
      </c>
      <c r="L19" s="76">
        <f t="shared" si="3"/>
        <v>45.45454545454545</v>
      </c>
      <c r="M19" s="74">
        <f t="shared" si="3"/>
        <v>81.81818181818181</v>
      </c>
      <c r="N19" s="77">
        <f t="shared" si="3"/>
        <v>0</v>
      </c>
      <c r="O19" s="77">
        <f>O18*100/22</f>
        <v>22.727272727272727</v>
      </c>
      <c r="P19" s="77">
        <f>P18*100/11</f>
        <v>0</v>
      </c>
      <c r="Q19" s="77">
        <f>Q18*100/11</f>
        <v>9.090909090909092</v>
      </c>
    </row>
    <row r="20" spans="2:16" ht="39.75" customHeight="1">
      <c r="B20" s="100" t="s">
        <v>434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5" ht="21">
      <c r="B21" s="138" t="s">
        <v>298</v>
      </c>
      <c r="C21" s="139"/>
      <c r="D21" s="139"/>
      <c r="E21" s="139"/>
    </row>
    <row r="22" spans="2:5" ht="21">
      <c r="B22" s="102" t="s">
        <v>393</v>
      </c>
      <c r="C22" s="113"/>
      <c r="D22" s="113"/>
      <c r="E22" s="113"/>
    </row>
    <row r="23" spans="2:5" ht="21">
      <c r="B23" s="103" t="s">
        <v>432</v>
      </c>
      <c r="C23" s="103"/>
      <c r="D23" s="103"/>
      <c r="E23" s="103"/>
    </row>
    <row r="24" spans="2:5" ht="21">
      <c r="B24" s="99" t="s">
        <v>433</v>
      </c>
      <c r="C24" s="104"/>
      <c r="D24" s="104"/>
      <c r="E24" s="104"/>
    </row>
  </sheetData>
  <sheetProtection/>
  <mergeCells count="26">
    <mergeCell ref="T2:T3"/>
    <mergeCell ref="B20:P20"/>
    <mergeCell ref="B21:E21"/>
    <mergeCell ref="B22:E22"/>
    <mergeCell ref="R2:R3"/>
    <mergeCell ref="S2:S3"/>
    <mergeCell ref="O2:O3"/>
    <mergeCell ref="P2:P3"/>
    <mergeCell ref="Q2:Q3"/>
    <mergeCell ref="J2:J3"/>
    <mergeCell ref="M2:M3"/>
    <mergeCell ref="N2:N3"/>
    <mergeCell ref="A1:A4"/>
    <mergeCell ref="B1:B4"/>
    <mergeCell ref="C1:P1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B23:E23"/>
    <mergeCell ref="B24:E24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70" zoomScaleNormal="70" zoomScalePageLayoutView="0" workbookViewId="0" topLeftCell="A1">
      <selection activeCell="H23" sqref="H23"/>
    </sheetView>
  </sheetViews>
  <sheetFormatPr defaultColWidth="9.140625" defaultRowHeight="15"/>
  <cols>
    <col min="1" max="1" width="5.7109375" style="0" customWidth="1"/>
    <col min="2" max="2" width="16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  <col min="27" max="27" width="14.7109375" style="0" customWidth="1"/>
  </cols>
  <sheetData>
    <row r="1" spans="1:27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43"/>
      <c r="W1" s="43"/>
      <c r="X1" s="43"/>
      <c r="Y1" s="29"/>
      <c r="Z1" s="29"/>
      <c r="AA1" s="29"/>
    </row>
    <row r="2" spans="1:27" ht="15" customHeight="1" thickBot="1">
      <c r="A2" s="116"/>
      <c r="B2" s="125"/>
      <c r="C2" s="144" t="s">
        <v>104</v>
      </c>
      <c r="D2" s="144" t="s">
        <v>105</v>
      </c>
      <c r="E2" s="144" t="s">
        <v>106</v>
      </c>
      <c r="F2" s="144" t="s">
        <v>107</v>
      </c>
      <c r="G2" s="144" t="s">
        <v>108</v>
      </c>
      <c r="H2" s="144" t="s">
        <v>109</v>
      </c>
      <c r="I2" s="144" t="s">
        <v>110</v>
      </c>
      <c r="J2" s="152" t="s">
        <v>111</v>
      </c>
      <c r="K2" s="144" t="s">
        <v>112</v>
      </c>
      <c r="L2" s="144" t="s">
        <v>113</v>
      </c>
      <c r="M2" s="144" t="s">
        <v>114</v>
      </c>
      <c r="N2" s="144" t="s">
        <v>115</v>
      </c>
      <c r="O2" s="152" t="s">
        <v>116</v>
      </c>
      <c r="P2" s="152" t="s">
        <v>117</v>
      </c>
      <c r="Q2" s="152" t="s">
        <v>118</v>
      </c>
      <c r="R2" s="152" t="s">
        <v>119</v>
      </c>
      <c r="S2" s="144" t="s">
        <v>122</v>
      </c>
      <c r="T2" s="144" t="s">
        <v>120</v>
      </c>
      <c r="U2" s="144" t="s">
        <v>120</v>
      </c>
      <c r="V2" s="152" t="s">
        <v>123</v>
      </c>
      <c r="W2" s="152" t="s">
        <v>121</v>
      </c>
      <c r="X2" s="152" t="s">
        <v>125</v>
      </c>
      <c r="Y2" s="144" t="s">
        <v>70</v>
      </c>
      <c r="Z2" s="144" t="s">
        <v>24</v>
      </c>
      <c r="AA2" s="148" t="s">
        <v>71</v>
      </c>
    </row>
    <row r="3" spans="1:27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9"/>
    </row>
    <row r="4" spans="1:27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0" t="s">
        <v>52</v>
      </c>
      <c r="P4" s="40" t="s">
        <v>72</v>
      </c>
      <c r="Q4" s="40" t="s">
        <v>73</v>
      </c>
      <c r="R4" s="40" t="s">
        <v>74</v>
      </c>
      <c r="S4" s="41" t="s">
        <v>58</v>
      </c>
      <c r="T4" s="42" t="s">
        <v>60</v>
      </c>
      <c r="U4" s="42" t="s">
        <v>62</v>
      </c>
      <c r="V4" s="42" t="s">
        <v>64</v>
      </c>
      <c r="W4" s="42" t="s">
        <v>66</v>
      </c>
      <c r="X4" s="42" t="s">
        <v>124</v>
      </c>
      <c r="Y4" s="37">
        <v>26</v>
      </c>
      <c r="Z4" s="38">
        <v>1</v>
      </c>
      <c r="AA4" s="29"/>
    </row>
    <row r="5" spans="1:27" ht="21">
      <c r="A5" s="29">
        <v>1</v>
      </c>
      <c r="B5" s="161" t="s">
        <v>357</v>
      </c>
      <c r="C5" s="18">
        <v>0</v>
      </c>
      <c r="D5" s="18">
        <v>1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1</v>
      </c>
      <c r="K5" s="18">
        <v>0</v>
      </c>
      <c r="L5" s="18">
        <v>0</v>
      </c>
      <c r="M5" s="18">
        <v>1</v>
      </c>
      <c r="N5" s="18">
        <v>1</v>
      </c>
      <c r="O5" s="18">
        <v>0</v>
      </c>
      <c r="P5" s="18">
        <v>0</v>
      </c>
      <c r="Q5" s="18">
        <v>0</v>
      </c>
      <c r="R5" s="18">
        <v>0</v>
      </c>
      <c r="S5" s="28">
        <v>1</v>
      </c>
      <c r="T5" s="28">
        <v>0</v>
      </c>
      <c r="U5" s="28">
        <v>1</v>
      </c>
      <c r="V5" s="28">
        <v>0</v>
      </c>
      <c r="W5" s="28">
        <v>0</v>
      </c>
      <c r="X5" s="28">
        <v>0</v>
      </c>
      <c r="Y5" s="39">
        <f>C5+D5+E5+F5+G5+H5+I5+J5+K5+L5+M5+N5+O5+P5+Q5+R5+S5+T5+U5+V5+W5+X5</f>
        <v>8</v>
      </c>
      <c r="Z5" s="39">
        <f>Y5*100/26</f>
        <v>30.76923076923077</v>
      </c>
      <c r="AA5" s="67" t="s">
        <v>205</v>
      </c>
    </row>
    <row r="6" spans="1:27" ht="21">
      <c r="A6" s="29">
        <v>2</v>
      </c>
      <c r="B6" s="161" t="s">
        <v>358</v>
      </c>
      <c r="C6" s="18">
        <v>1</v>
      </c>
      <c r="D6" s="18">
        <v>1</v>
      </c>
      <c r="E6" s="18">
        <v>1</v>
      </c>
      <c r="F6" s="18">
        <v>0</v>
      </c>
      <c r="G6" s="18">
        <v>0</v>
      </c>
      <c r="H6" s="18">
        <v>0</v>
      </c>
      <c r="I6" s="18">
        <v>1</v>
      </c>
      <c r="J6" s="18">
        <v>1</v>
      </c>
      <c r="K6" s="18">
        <v>1</v>
      </c>
      <c r="L6" s="18">
        <v>1</v>
      </c>
      <c r="M6" s="18">
        <v>0</v>
      </c>
      <c r="N6" s="18">
        <v>0</v>
      </c>
      <c r="O6" s="18">
        <v>1</v>
      </c>
      <c r="P6" s="18">
        <v>1</v>
      </c>
      <c r="Q6" s="18">
        <v>0</v>
      </c>
      <c r="R6" s="18">
        <v>0</v>
      </c>
      <c r="S6" s="28">
        <v>1</v>
      </c>
      <c r="T6" s="28">
        <v>1</v>
      </c>
      <c r="U6" s="28">
        <v>0</v>
      </c>
      <c r="V6" s="28">
        <v>0</v>
      </c>
      <c r="W6" s="28">
        <v>0</v>
      </c>
      <c r="X6" s="28">
        <v>2</v>
      </c>
      <c r="Y6" s="39">
        <f aca="true" t="shared" si="0" ref="Y6:Y13">C6+D6+E6+F6+G6+H6+I6+J6+K6+L6+M6+N6+O6+P6+Q6+R6+S6+T6+U6+V6+W6+X6</f>
        <v>13</v>
      </c>
      <c r="Z6" s="39">
        <f aca="true" t="shared" si="1" ref="Z6:Z12">Y6*100/26</f>
        <v>50</v>
      </c>
      <c r="AA6" s="64" t="s">
        <v>203</v>
      </c>
    </row>
    <row r="7" spans="1:27" ht="21">
      <c r="A7" s="29">
        <v>3</v>
      </c>
      <c r="B7" s="161" t="s">
        <v>359</v>
      </c>
      <c r="C7" s="18">
        <v>1</v>
      </c>
      <c r="D7" s="18">
        <v>0</v>
      </c>
      <c r="E7" s="18">
        <v>0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18">
        <v>0</v>
      </c>
      <c r="M7" s="18">
        <v>1</v>
      </c>
      <c r="N7" s="18">
        <v>1</v>
      </c>
      <c r="O7" s="18">
        <v>1</v>
      </c>
      <c r="P7" s="18">
        <v>1</v>
      </c>
      <c r="Q7" s="18">
        <v>0</v>
      </c>
      <c r="R7" s="18">
        <v>1</v>
      </c>
      <c r="S7" s="28">
        <v>1</v>
      </c>
      <c r="T7" s="28">
        <v>1</v>
      </c>
      <c r="U7" s="28">
        <v>0</v>
      </c>
      <c r="V7" s="28">
        <v>0</v>
      </c>
      <c r="W7" s="28">
        <v>1</v>
      </c>
      <c r="X7" s="28">
        <v>2</v>
      </c>
      <c r="Y7" s="39">
        <f t="shared" si="0"/>
        <v>15</v>
      </c>
      <c r="Z7" s="39">
        <f t="shared" si="1"/>
        <v>57.69230769230769</v>
      </c>
      <c r="AA7" s="64" t="s">
        <v>203</v>
      </c>
    </row>
    <row r="8" spans="1:27" ht="21">
      <c r="A8" s="29">
        <v>4</v>
      </c>
      <c r="B8" s="161" t="s">
        <v>360</v>
      </c>
      <c r="C8" s="18">
        <v>0</v>
      </c>
      <c r="D8" s="18">
        <v>1</v>
      </c>
      <c r="E8" s="18">
        <v>1</v>
      </c>
      <c r="F8" s="18">
        <v>0</v>
      </c>
      <c r="G8" s="18">
        <v>0</v>
      </c>
      <c r="H8" s="18">
        <v>0</v>
      </c>
      <c r="I8" s="18">
        <v>1</v>
      </c>
      <c r="J8" s="18">
        <v>1</v>
      </c>
      <c r="K8" s="18">
        <v>1</v>
      </c>
      <c r="L8" s="18">
        <v>1</v>
      </c>
      <c r="M8" s="18">
        <v>0</v>
      </c>
      <c r="N8" s="18">
        <v>1</v>
      </c>
      <c r="O8" s="18">
        <v>1</v>
      </c>
      <c r="P8" s="18">
        <v>1</v>
      </c>
      <c r="Q8" s="18">
        <v>1</v>
      </c>
      <c r="R8" s="18">
        <v>0</v>
      </c>
      <c r="S8" s="28">
        <v>1</v>
      </c>
      <c r="T8" s="28">
        <v>1</v>
      </c>
      <c r="U8" s="28">
        <v>1</v>
      </c>
      <c r="V8" s="28">
        <v>0</v>
      </c>
      <c r="W8" s="28">
        <v>0</v>
      </c>
      <c r="X8" s="28">
        <v>0</v>
      </c>
      <c r="Y8" s="39">
        <f t="shared" si="0"/>
        <v>13</v>
      </c>
      <c r="Z8" s="39">
        <f t="shared" si="1"/>
        <v>50</v>
      </c>
      <c r="AA8" s="64" t="s">
        <v>203</v>
      </c>
    </row>
    <row r="9" spans="1:27" ht="21">
      <c r="A9" s="29">
        <v>5</v>
      </c>
      <c r="B9" s="161" t="s">
        <v>361</v>
      </c>
      <c r="C9" s="18">
        <v>0</v>
      </c>
      <c r="D9" s="18">
        <v>0</v>
      </c>
      <c r="E9" s="18">
        <v>1</v>
      </c>
      <c r="F9" s="18">
        <v>1</v>
      </c>
      <c r="G9" s="18">
        <v>0</v>
      </c>
      <c r="H9" s="18">
        <v>0</v>
      </c>
      <c r="I9" s="18">
        <v>1</v>
      </c>
      <c r="J9" s="18">
        <v>1</v>
      </c>
      <c r="K9" s="18">
        <v>1</v>
      </c>
      <c r="L9" s="18">
        <v>1</v>
      </c>
      <c r="M9" s="18">
        <v>0</v>
      </c>
      <c r="N9" s="18">
        <v>1</v>
      </c>
      <c r="O9" s="18">
        <v>1</v>
      </c>
      <c r="P9" s="18">
        <v>0</v>
      </c>
      <c r="Q9" s="18">
        <v>0</v>
      </c>
      <c r="R9" s="18">
        <v>1</v>
      </c>
      <c r="S9" s="28">
        <v>1</v>
      </c>
      <c r="T9" s="28">
        <v>0</v>
      </c>
      <c r="U9" s="28">
        <v>1</v>
      </c>
      <c r="V9" s="28">
        <v>0</v>
      </c>
      <c r="W9" s="28">
        <v>1</v>
      </c>
      <c r="X9" s="28">
        <v>1</v>
      </c>
      <c r="Y9" s="39">
        <f t="shared" si="0"/>
        <v>13</v>
      </c>
      <c r="Z9" s="39">
        <f t="shared" si="1"/>
        <v>50</v>
      </c>
      <c r="AA9" s="64" t="s">
        <v>203</v>
      </c>
    </row>
    <row r="10" spans="1:27" ht="21">
      <c r="A10" s="29">
        <v>6</v>
      </c>
      <c r="B10" s="161" t="s">
        <v>362</v>
      </c>
      <c r="C10" s="18">
        <v>0</v>
      </c>
      <c r="D10" s="18">
        <v>0</v>
      </c>
      <c r="E10" s="18">
        <v>1</v>
      </c>
      <c r="F10" s="18">
        <v>1</v>
      </c>
      <c r="G10" s="18">
        <v>0</v>
      </c>
      <c r="H10" s="18">
        <v>0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8">
        <v>0</v>
      </c>
      <c r="Q10" s="18">
        <v>0</v>
      </c>
      <c r="R10" s="18">
        <v>1</v>
      </c>
      <c r="S10" s="28">
        <v>1</v>
      </c>
      <c r="T10" s="28">
        <v>0</v>
      </c>
      <c r="U10" s="28">
        <v>1</v>
      </c>
      <c r="V10" s="28">
        <v>0</v>
      </c>
      <c r="W10" s="28">
        <v>1</v>
      </c>
      <c r="X10" s="28">
        <v>1</v>
      </c>
      <c r="Y10" s="39">
        <f t="shared" si="0"/>
        <v>13</v>
      </c>
      <c r="Z10" s="39">
        <f t="shared" si="1"/>
        <v>50</v>
      </c>
      <c r="AA10" s="64" t="s">
        <v>203</v>
      </c>
    </row>
    <row r="11" spans="1:27" ht="21">
      <c r="A11" s="29">
        <v>7</v>
      </c>
      <c r="B11" s="161" t="s">
        <v>363</v>
      </c>
      <c r="C11" s="18">
        <v>0</v>
      </c>
      <c r="D11" s="18">
        <v>1</v>
      </c>
      <c r="E11" s="18">
        <v>1</v>
      </c>
      <c r="F11" s="18">
        <v>1</v>
      </c>
      <c r="G11" s="18">
        <v>1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1</v>
      </c>
      <c r="O11" s="18">
        <v>1</v>
      </c>
      <c r="P11" s="18">
        <v>1</v>
      </c>
      <c r="Q11" s="18">
        <v>0</v>
      </c>
      <c r="R11" s="18">
        <v>0</v>
      </c>
      <c r="S11" s="28">
        <v>1</v>
      </c>
      <c r="T11" s="28">
        <v>1</v>
      </c>
      <c r="U11" s="28">
        <v>0</v>
      </c>
      <c r="V11" s="28">
        <v>0</v>
      </c>
      <c r="W11" s="28">
        <v>0</v>
      </c>
      <c r="X11" s="28">
        <v>1</v>
      </c>
      <c r="Y11" s="39">
        <f t="shared" si="0"/>
        <v>11</v>
      </c>
      <c r="Z11" s="39">
        <f t="shared" si="1"/>
        <v>42.30769230769231</v>
      </c>
      <c r="AA11" s="67" t="s">
        <v>205</v>
      </c>
    </row>
    <row r="12" spans="1:27" ht="21">
      <c r="A12" s="29">
        <v>8</v>
      </c>
      <c r="B12" s="161" t="s">
        <v>364</v>
      </c>
      <c r="C12" s="18">
        <v>1</v>
      </c>
      <c r="D12" s="18">
        <v>0</v>
      </c>
      <c r="E12" s="18">
        <v>0</v>
      </c>
      <c r="F12" s="18">
        <v>1</v>
      </c>
      <c r="G12" s="18">
        <v>0</v>
      </c>
      <c r="H12" s="18">
        <v>1</v>
      </c>
      <c r="I12" s="18">
        <v>1</v>
      </c>
      <c r="J12" s="18">
        <v>1</v>
      </c>
      <c r="K12" s="18">
        <v>0</v>
      </c>
      <c r="L12" s="18">
        <v>0</v>
      </c>
      <c r="M12" s="18">
        <v>1</v>
      </c>
      <c r="N12" s="18">
        <v>1</v>
      </c>
      <c r="O12" s="18">
        <v>1</v>
      </c>
      <c r="P12" s="18">
        <v>1</v>
      </c>
      <c r="Q12" s="18">
        <v>0</v>
      </c>
      <c r="R12" s="18">
        <v>1</v>
      </c>
      <c r="S12" s="28">
        <v>1</v>
      </c>
      <c r="T12" s="28">
        <v>1</v>
      </c>
      <c r="U12" s="28"/>
      <c r="V12" s="28"/>
      <c r="W12" s="28">
        <v>1</v>
      </c>
      <c r="X12" s="28">
        <v>2</v>
      </c>
      <c r="Y12" s="39">
        <f t="shared" si="0"/>
        <v>15</v>
      </c>
      <c r="Z12" s="39">
        <f t="shared" si="1"/>
        <v>57.69230769230769</v>
      </c>
      <c r="AA12" s="64" t="s">
        <v>203</v>
      </c>
    </row>
    <row r="13" spans="1:27" ht="21">
      <c r="A13" s="29"/>
      <c r="B13" s="16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39">
        <f t="shared" si="0"/>
        <v>0</v>
      </c>
      <c r="Z13" s="39"/>
      <c r="AA13" s="29"/>
    </row>
    <row r="14" spans="1:27" ht="63">
      <c r="A14" s="5"/>
      <c r="B14" s="162" t="s">
        <v>278</v>
      </c>
      <c r="C14" s="163">
        <f>C5+C6+C7+C8+C9+C10+C11+C12</f>
        <v>3</v>
      </c>
      <c r="D14" s="163">
        <f aca="true" t="shared" si="2" ref="D14:X14">D5+D6+D7+D8+D9+D10+D11+D12</f>
        <v>4</v>
      </c>
      <c r="E14" s="163">
        <f t="shared" si="2"/>
        <v>5</v>
      </c>
      <c r="F14" s="163">
        <f t="shared" si="2"/>
        <v>5</v>
      </c>
      <c r="G14" s="163">
        <f t="shared" si="2"/>
        <v>2</v>
      </c>
      <c r="H14" s="163">
        <f t="shared" si="2"/>
        <v>2</v>
      </c>
      <c r="I14" s="163">
        <f t="shared" si="2"/>
        <v>7</v>
      </c>
      <c r="J14" s="163">
        <f t="shared" si="2"/>
        <v>7</v>
      </c>
      <c r="K14" s="163">
        <f t="shared" si="2"/>
        <v>5</v>
      </c>
      <c r="L14" s="163">
        <f t="shared" si="2"/>
        <v>4</v>
      </c>
      <c r="M14" s="163">
        <f t="shared" si="2"/>
        <v>3</v>
      </c>
      <c r="N14" s="163">
        <f t="shared" si="2"/>
        <v>7</v>
      </c>
      <c r="O14" s="163">
        <f t="shared" si="2"/>
        <v>7</v>
      </c>
      <c r="P14" s="163">
        <f t="shared" si="2"/>
        <v>5</v>
      </c>
      <c r="Q14" s="163">
        <f t="shared" si="2"/>
        <v>1</v>
      </c>
      <c r="R14" s="163">
        <f t="shared" si="2"/>
        <v>4</v>
      </c>
      <c r="S14" s="163">
        <f t="shared" si="2"/>
        <v>8</v>
      </c>
      <c r="T14" s="163">
        <f t="shared" si="2"/>
        <v>5</v>
      </c>
      <c r="U14" s="163">
        <f t="shared" si="2"/>
        <v>4</v>
      </c>
      <c r="V14" s="163">
        <f t="shared" si="2"/>
        <v>0</v>
      </c>
      <c r="W14" s="163">
        <f t="shared" si="2"/>
        <v>4</v>
      </c>
      <c r="X14" s="163">
        <f t="shared" si="2"/>
        <v>9</v>
      </c>
      <c r="Y14" s="163"/>
      <c r="Z14" s="163"/>
      <c r="AA14" s="164"/>
    </row>
    <row r="15" spans="2:27" ht="63">
      <c r="B15" s="165" t="s">
        <v>24</v>
      </c>
      <c r="C15" s="166">
        <f>C14*100/8</f>
        <v>37.5</v>
      </c>
      <c r="D15" s="166">
        <f aca="true" t="shared" si="3" ref="D15:R15">D14*100/8</f>
        <v>50</v>
      </c>
      <c r="E15" s="166">
        <f t="shared" si="3"/>
        <v>62.5</v>
      </c>
      <c r="F15" s="166">
        <f t="shared" si="3"/>
        <v>62.5</v>
      </c>
      <c r="G15" s="166">
        <f t="shared" si="3"/>
        <v>25</v>
      </c>
      <c r="H15" s="166">
        <f t="shared" si="3"/>
        <v>25</v>
      </c>
      <c r="I15" s="166">
        <f t="shared" si="3"/>
        <v>87.5</v>
      </c>
      <c r="J15" s="166">
        <f t="shared" si="3"/>
        <v>87.5</v>
      </c>
      <c r="K15" s="166">
        <f t="shared" si="3"/>
        <v>62.5</v>
      </c>
      <c r="L15" s="166">
        <f t="shared" si="3"/>
        <v>50</v>
      </c>
      <c r="M15" s="166">
        <f t="shared" si="3"/>
        <v>37.5</v>
      </c>
      <c r="N15" s="166">
        <f t="shared" si="3"/>
        <v>87.5</v>
      </c>
      <c r="O15" s="166">
        <f t="shared" si="3"/>
        <v>87.5</v>
      </c>
      <c r="P15" s="166">
        <f t="shared" si="3"/>
        <v>62.5</v>
      </c>
      <c r="Q15" s="166">
        <f t="shared" si="3"/>
        <v>12.5</v>
      </c>
      <c r="R15" s="166">
        <f t="shared" si="3"/>
        <v>50</v>
      </c>
      <c r="S15" s="166">
        <f>S14*100/8</f>
        <v>100</v>
      </c>
      <c r="T15" s="166">
        <f>T14*100/8</f>
        <v>62.5</v>
      </c>
      <c r="U15" s="166">
        <f>U14*100/16</f>
        <v>25</v>
      </c>
      <c r="V15" s="166">
        <f>V14*100/8</f>
        <v>0</v>
      </c>
      <c r="W15" s="166">
        <f>W14*100/8</f>
        <v>50</v>
      </c>
      <c r="X15" s="166">
        <f>X14*100/32</f>
        <v>28.125</v>
      </c>
      <c r="Y15" s="166"/>
      <c r="Z15" s="166"/>
      <c r="AA15" s="166"/>
    </row>
    <row r="16" spans="2:13" ht="21">
      <c r="B16" s="100" t="s">
        <v>435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5" ht="21">
      <c r="B17" s="102" t="s">
        <v>436</v>
      </c>
      <c r="C17" s="113"/>
      <c r="D17" s="113"/>
      <c r="E17" s="113"/>
    </row>
    <row r="18" spans="2:5" ht="21">
      <c r="B18" s="99" t="s">
        <v>437</v>
      </c>
      <c r="C18" s="104"/>
      <c r="D18" s="104"/>
      <c r="E18" s="104"/>
    </row>
  </sheetData>
  <sheetProtection/>
  <mergeCells count="31">
    <mergeCell ref="B18:E18"/>
    <mergeCell ref="O2:O3"/>
    <mergeCell ref="P2:P3"/>
    <mergeCell ref="Q2:Q3"/>
    <mergeCell ref="R2:R3"/>
    <mergeCell ref="K2:K3"/>
    <mergeCell ref="L2:L3"/>
    <mergeCell ref="M2:M3"/>
    <mergeCell ref="N2:N3"/>
    <mergeCell ref="B16:M16"/>
    <mergeCell ref="B17:E17"/>
    <mergeCell ref="H2:H3"/>
    <mergeCell ref="T2:T3"/>
    <mergeCell ref="U2:U3"/>
    <mergeCell ref="E2:E3"/>
    <mergeCell ref="F2:F3"/>
    <mergeCell ref="A1:A4"/>
    <mergeCell ref="B1:B4"/>
    <mergeCell ref="C1:U1"/>
    <mergeCell ref="C2:C3"/>
    <mergeCell ref="D2:D3"/>
    <mergeCell ref="V2:V3"/>
    <mergeCell ref="J2:J3"/>
    <mergeCell ref="G2:G3"/>
    <mergeCell ref="Y2:Y3"/>
    <mergeCell ref="Z2:Z3"/>
    <mergeCell ref="AA2:AA3"/>
    <mergeCell ref="I2:I3"/>
    <mergeCell ref="S2:S3"/>
    <mergeCell ref="W2:W3"/>
    <mergeCell ref="X2:X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PageLayoutView="0" workbookViewId="0" topLeftCell="A1">
      <selection activeCell="F23" sqref="F23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  <col min="33" max="33" width="15.421875" style="0" customWidth="1"/>
  </cols>
  <sheetData>
    <row r="1" spans="1:33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43"/>
      <c r="AA1" s="43"/>
      <c r="AB1" s="43"/>
      <c r="AC1" s="43"/>
      <c r="AD1" s="43"/>
      <c r="AE1" s="29"/>
      <c r="AF1" s="29"/>
      <c r="AG1" s="29"/>
    </row>
    <row r="2" spans="1:33" ht="15" customHeight="1" thickBot="1">
      <c r="A2" s="116"/>
      <c r="B2" s="125"/>
      <c r="C2" s="144" t="s">
        <v>127</v>
      </c>
      <c r="D2" s="144" t="s">
        <v>127</v>
      </c>
      <c r="E2" s="144" t="s">
        <v>128</v>
      </c>
      <c r="F2" s="144" t="s">
        <v>128</v>
      </c>
      <c r="G2" s="144" t="s">
        <v>129</v>
      </c>
      <c r="H2" s="144" t="s">
        <v>80</v>
      </c>
      <c r="I2" s="144" t="s">
        <v>80</v>
      </c>
      <c r="J2" s="152" t="s">
        <v>130</v>
      </c>
      <c r="K2" s="144" t="s">
        <v>131</v>
      </c>
      <c r="L2" s="144" t="s">
        <v>131</v>
      </c>
      <c r="M2" s="144" t="s">
        <v>130</v>
      </c>
      <c r="N2" s="144" t="s">
        <v>131</v>
      </c>
      <c r="O2" s="152" t="s">
        <v>131</v>
      </c>
      <c r="P2" s="152" t="s">
        <v>131</v>
      </c>
      <c r="Q2" s="152" t="s">
        <v>134</v>
      </c>
      <c r="R2" s="152" t="s">
        <v>136</v>
      </c>
      <c r="S2" s="152" t="s">
        <v>135</v>
      </c>
      <c r="T2" s="152" t="s">
        <v>132</v>
      </c>
      <c r="U2" s="152" t="s">
        <v>132</v>
      </c>
      <c r="V2" s="152" t="s">
        <v>132</v>
      </c>
      <c r="W2" s="144" t="s">
        <v>137</v>
      </c>
      <c r="X2" s="144" t="s">
        <v>130</v>
      </c>
      <c r="Y2" s="144" t="s">
        <v>129</v>
      </c>
      <c r="Z2" s="152" t="s">
        <v>129</v>
      </c>
      <c r="AA2" s="152" t="s">
        <v>134</v>
      </c>
      <c r="AB2" s="152" t="s">
        <v>133</v>
      </c>
      <c r="AC2" s="152" t="s">
        <v>128</v>
      </c>
      <c r="AD2" s="152" t="s">
        <v>80</v>
      </c>
      <c r="AE2" s="144" t="s">
        <v>70</v>
      </c>
      <c r="AF2" s="144" t="s">
        <v>24</v>
      </c>
      <c r="AG2" s="148" t="s">
        <v>71</v>
      </c>
    </row>
    <row r="3" spans="1:33" ht="90.7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9"/>
    </row>
    <row r="4" spans="1:33" ht="33.75" customHeight="1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0" t="s">
        <v>52</v>
      </c>
      <c r="P4" s="40" t="s">
        <v>72</v>
      </c>
      <c r="Q4" s="40" t="s">
        <v>73</v>
      </c>
      <c r="R4" s="40" t="s">
        <v>74</v>
      </c>
      <c r="S4" s="46" t="s">
        <v>75</v>
      </c>
      <c r="T4" s="46" t="s">
        <v>77</v>
      </c>
      <c r="U4" s="46" t="s">
        <v>78</v>
      </c>
      <c r="V4" s="46" t="s">
        <v>79</v>
      </c>
      <c r="W4" s="41" t="s">
        <v>58</v>
      </c>
      <c r="X4" s="42" t="s">
        <v>60</v>
      </c>
      <c r="Y4" s="42" t="s">
        <v>62</v>
      </c>
      <c r="Z4" s="42" t="s">
        <v>64</v>
      </c>
      <c r="AA4" s="42" t="s">
        <v>66</v>
      </c>
      <c r="AB4" s="45" t="s">
        <v>68</v>
      </c>
      <c r="AC4" s="47" t="s">
        <v>69</v>
      </c>
      <c r="AD4" s="47" t="s">
        <v>126</v>
      </c>
      <c r="AE4" s="37">
        <v>38</v>
      </c>
      <c r="AF4" s="38">
        <v>1</v>
      </c>
      <c r="AG4" s="29"/>
    </row>
    <row r="5" spans="1:33" ht="15">
      <c r="A5" s="29">
        <v>1</v>
      </c>
      <c r="B5" s="71" t="s">
        <v>365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0</v>
      </c>
      <c r="P5" s="18">
        <v>1</v>
      </c>
      <c r="Q5" s="18">
        <v>1</v>
      </c>
      <c r="R5" s="18">
        <v>1</v>
      </c>
      <c r="S5" s="18">
        <v>0</v>
      </c>
      <c r="T5" s="18">
        <v>1</v>
      </c>
      <c r="U5" s="18">
        <v>1</v>
      </c>
      <c r="V5" s="18">
        <v>1</v>
      </c>
      <c r="W5" s="28">
        <v>2</v>
      </c>
      <c r="X5" s="28">
        <v>0</v>
      </c>
      <c r="Y5" s="28">
        <v>2</v>
      </c>
      <c r="Z5" s="28">
        <v>1</v>
      </c>
      <c r="AA5" s="28">
        <v>2</v>
      </c>
      <c r="AB5" s="28">
        <v>1</v>
      </c>
      <c r="AC5" s="26">
        <v>0</v>
      </c>
      <c r="AD5" s="26">
        <v>3</v>
      </c>
      <c r="AE5" s="39">
        <f>C5+D5+E5+F5+G5+H5+I5+J5+K5+L5+M5+N5+O5+P5+Q5+R5+S5+T5+U5+V5+W5+X5+Y5+Z5+AA5+AB5+AC5+AD5</f>
        <v>29</v>
      </c>
      <c r="AF5" s="39">
        <f>AE5*100/38</f>
        <v>76.3157894736842</v>
      </c>
      <c r="AG5" s="66" t="s">
        <v>296</v>
      </c>
    </row>
    <row r="6" spans="1:33" ht="15">
      <c r="A6" s="29">
        <v>2</v>
      </c>
      <c r="B6" s="71" t="s">
        <v>366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0</v>
      </c>
      <c r="X6" s="28">
        <v>0</v>
      </c>
      <c r="Y6" s="28">
        <v>2</v>
      </c>
      <c r="Z6" s="28">
        <v>1</v>
      </c>
      <c r="AA6" s="28">
        <v>2</v>
      </c>
      <c r="AB6" s="28">
        <v>2</v>
      </c>
      <c r="AC6" s="26">
        <v>0</v>
      </c>
      <c r="AD6" s="26">
        <v>1</v>
      </c>
      <c r="AE6" s="39">
        <f aca="true" t="shared" si="0" ref="AE6:AE17">C6+D6+E6+F6+G6+H6+I6+J6+K6+L6+M6+N6+O6+P6+Q6+R6+S6+T6+U6+V6+W6+X6+Y6+Z6+AA6+AB6+AC6+AD6</f>
        <v>28</v>
      </c>
      <c r="AF6" s="39">
        <f aca="true" t="shared" si="1" ref="AF6:AF17">AE6*100/38</f>
        <v>73.6842105263158</v>
      </c>
      <c r="AG6" s="66" t="s">
        <v>296</v>
      </c>
    </row>
    <row r="7" spans="1:33" ht="15">
      <c r="A7" s="29">
        <v>3</v>
      </c>
      <c r="B7" s="71" t="s">
        <v>367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28">
        <v>2</v>
      </c>
      <c r="X7" s="28">
        <v>0</v>
      </c>
      <c r="Y7" s="28">
        <v>2</v>
      </c>
      <c r="Z7" s="28">
        <v>1</v>
      </c>
      <c r="AA7" s="28">
        <v>2</v>
      </c>
      <c r="AB7" s="28">
        <v>1</v>
      </c>
      <c r="AC7" s="26">
        <v>0</v>
      </c>
      <c r="AD7" s="26">
        <v>2</v>
      </c>
      <c r="AE7" s="39">
        <f t="shared" si="0"/>
        <v>29</v>
      </c>
      <c r="AF7" s="39">
        <f t="shared" si="1"/>
        <v>76.3157894736842</v>
      </c>
      <c r="AG7" s="66" t="s">
        <v>296</v>
      </c>
    </row>
    <row r="8" spans="1:33" ht="15">
      <c r="A8" s="29">
        <v>4</v>
      </c>
      <c r="B8" s="71" t="s">
        <v>368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28">
        <v>2</v>
      </c>
      <c r="X8" s="28">
        <v>0</v>
      </c>
      <c r="Y8" s="28">
        <v>2</v>
      </c>
      <c r="Z8" s="28">
        <v>1</v>
      </c>
      <c r="AA8" s="28">
        <v>1</v>
      </c>
      <c r="AB8" s="28">
        <v>1</v>
      </c>
      <c r="AC8" s="26">
        <v>0</v>
      </c>
      <c r="AD8" s="26">
        <v>1</v>
      </c>
      <c r="AE8" s="39">
        <f t="shared" si="0"/>
        <v>28</v>
      </c>
      <c r="AF8" s="39">
        <f t="shared" si="1"/>
        <v>73.6842105263158</v>
      </c>
      <c r="AG8" s="66" t="s">
        <v>296</v>
      </c>
    </row>
    <row r="9" spans="1:33" ht="15">
      <c r="A9" s="29">
        <v>5</v>
      </c>
      <c r="B9" s="71" t="s">
        <v>369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18">
        <v>0</v>
      </c>
      <c r="W9" s="28">
        <v>0</v>
      </c>
      <c r="X9" s="28">
        <v>0</v>
      </c>
      <c r="Y9" s="28">
        <v>2</v>
      </c>
      <c r="Z9" s="28">
        <v>1</v>
      </c>
      <c r="AA9" s="28">
        <v>2</v>
      </c>
      <c r="AB9" s="28">
        <v>0</v>
      </c>
      <c r="AC9" s="26">
        <v>0</v>
      </c>
      <c r="AD9" s="26">
        <v>1</v>
      </c>
      <c r="AE9" s="39">
        <f t="shared" si="0"/>
        <v>21</v>
      </c>
      <c r="AF9" s="39">
        <f t="shared" si="1"/>
        <v>55.26315789473684</v>
      </c>
      <c r="AG9" s="64" t="s">
        <v>203</v>
      </c>
    </row>
    <row r="10" spans="1:33" ht="15">
      <c r="A10" s="29">
        <v>6</v>
      </c>
      <c r="B10" s="71" t="s">
        <v>370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0</v>
      </c>
      <c r="U10" s="18">
        <v>0</v>
      </c>
      <c r="V10" s="18">
        <v>0</v>
      </c>
      <c r="W10" s="28">
        <v>0</v>
      </c>
      <c r="X10" s="28">
        <v>0</v>
      </c>
      <c r="Y10" s="28">
        <v>2</v>
      </c>
      <c r="Z10" s="28">
        <v>1</v>
      </c>
      <c r="AA10" s="28">
        <v>0</v>
      </c>
      <c r="AB10" s="28">
        <v>0</v>
      </c>
      <c r="AC10" s="26">
        <v>0</v>
      </c>
      <c r="AD10" s="26">
        <v>0</v>
      </c>
      <c r="AE10" s="39">
        <f t="shared" si="0"/>
        <v>20</v>
      </c>
      <c r="AF10" s="39">
        <f t="shared" si="1"/>
        <v>52.63157894736842</v>
      </c>
      <c r="AG10" s="64" t="s">
        <v>203</v>
      </c>
    </row>
    <row r="11" spans="1:33" ht="15">
      <c r="A11" s="29">
        <v>7</v>
      </c>
      <c r="B11" s="71" t="s">
        <v>371</v>
      </c>
      <c r="C11" s="18">
        <v>1</v>
      </c>
      <c r="D11" s="18">
        <v>0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1</v>
      </c>
      <c r="O11" s="18">
        <v>0</v>
      </c>
      <c r="P11" s="18">
        <v>0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28">
        <v>2</v>
      </c>
      <c r="X11" s="28">
        <v>0</v>
      </c>
      <c r="Y11" s="28">
        <v>2</v>
      </c>
      <c r="Z11" s="28">
        <v>1</v>
      </c>
      <c r="AA11" s="28">
        <v>1</v>
      </c>
      <c r="AB11" s="28">
        <v>1</v>
      </c>
      <c r="AC11" s="26">
        <v>0</v>
      </c>
      <c r="AD11" s="26">
        <v>0</v>
      </c>
      <c r="AE11" s="39">
        <f t="shared" si="0"/>
        <v>20</v>
      </c>
      <c r="AF11" s="39">
        <f t="shared" si="1"/>
        <v>52.63157894736842</v>
      </c>
      <c r="AG11" s="64" t="s">
        <v>203</v>
      </c>
    </row>
    <row r="12" spans="1:33" ht="15">
      <c r="A12" s="29">
        <v>8</v>
      </c>
      <c r="B12" s="71" t="s">
        <v>372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0</v>
      </c>
      <c r="O12" s="18">
        <v>0</v>
      </c>
      <c r="P12" s="18">
        <v>0</v>
      </c>
      <c r="Q12" s="18">
        <v>1</v>
      </c>
      <c r="R12" s="18">
        <v>1</v>
      </c>
      <c r="S12" s="18">
        <v>1</v>
      </c>
      <c r="T12" s="18">
        <v>0</v>
      </c>
      <c r="U12" s="18">
        <v>0</v>
      </c>
      <c r="V12" s="18">
        <v>1</v>
      </c>
      <c r="W12" s="28">
        <v>0</v>
      </c>
      <c r="X12" s="28">
        <v>0</v>
      </c>
      <c r="Y12" s="28">
        <v>2</v>
      </c>
      <c r="Z12" s="28">
        <v>1</v>
      </c>
      <c r="AA12" s="28">
        <v>1</v>
      </c>
      <c r="AB12" s="28">
        <v>1</v>
      </c>
      <c r="AC12" s="26">
        <v>0</v>
      </c>
      <c r="AD12" s="26">
        <v>0</v>
      </c>
      <c r="AE12" s="39">
        <f t="shared" si="0"/>
        <v>20</v>
      </c>
      <c r="AF12" s="39">
        <f t="shared" si="1"/>
        <v>52.63157894736842</v>
      </c>
      <c r="AG12" s="64" t="s">
        <v>203</v>
      </c>
    </row>
    <row r="13" spans="1:33" ht="15">
      <c r="A13" s="29">
        <v>9</v>
      </c>
      <c r="B13" s="71" t="s">
        <v>373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>
        <v>1</v>
      </c>
      <c r="V13" s="18">
        <v>0</v>
      </c>
      <c r="W13" s="28">
        <v>0</v>
      </c>
      <c r="X13" s="28">
        <v>0</v>
      </c>
      <c r="Y13" s="28">
        <v>2</v>
      </c>
      <c r="Z13" s="28">
        <v>1</v>
      </c>
      <c r="AA13" s="28">
        <v>0</v>
      </c>
      <c r="AB13" s="28">
        <v>0</v>
      </c>
      <c r="AC13" s="26">
        <v>0</v>
      </c>
      <c r="AD13" s="26">
        <v>0</v>
      </c>
      <c r="AE13" s="39">
        <f t="shared" si="0"/>
        <v>21</v>
      </c>
      <c r="AF13" s="39">
        <f t="shared" si="1"/>
        <v>55.26315789473684</v>
      </c>
      <c r="AG13" s="64" t="s">
        <v>203</v>
      </c>
    </row>
    <row r="14" spans="1:33" ht="15">
      <c r="A14" s="29">
        <v>10</v>
      </c>
      <c r="B14" s="71" t="s">
        <v>374</v>
      </c>
      <c r="C14" s="18">
        <v>1</v>
      </c>
      <c r="D14" s="18">
        <v>1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0</v>
      </c>
      <c r="K14" s="18">
        <v>1</v>
      </c>
      <c r="L14" s="18">
        <v>1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  <c r="V14" s="18">
        <v>0</v>
      </c>
      <c r="W14" s="28">
        <v>0</v>
      </c>
      <c r="X14" s="28">
        <v>0</v>
      </c>
      <c r="Y14" s="28">
        <v>2</v>
      </c>
      <c r="Z14" s="28">
        <v>1</v>
      </c>
      <c r="AA14" s="28">
        <v>0</v>
      </c>
      <c r="AB14" s="28">
        <v>0</v>
      </c>
      <c r="AC14" s="26">
        <v>0</v>
      </c>
      <c r="AD14" s="26">
        <v>0</v>
      </c>
      <c r="AE14" s="39">
        <f t="shared" si="0"/>
        <v>11</v>
      </c>
      <c r="AF14" s="39">
        <f t="shared" si="1"/>
        <v>28.94736842105263</v>
      </c>
      <c r="AG14" s="67" t="s">
        <v>205</v>
      </c>
    </row>
    <row r="15" spans="1:33" ht="15">
      <c r="A15" s="29">
        <v>11</v>
      </c>
      <c r="B15" s="71" t="s">
        <v>375</v>
      </c>
      <c r="C15" s="18">
        <v>0</v>
      </c>
      <c r="D15" s="18">
        <v>0</v>
      </c>
      <c r="E15" s="18">
        <v>1</v>
      </c>
      <c r="F15" s="18">
        <v>1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1</v>
      </c>
      <c r="M15" s="18">
        <v>1</v>
      </c>
      <c r="N15" s="18">
        <v>1</v>
      </c>
      <c r="O15" s="18">
        <v>0</v>
      </c>
      <c r="P15" s="18">
        <v>0</v>
      </c>
      <c r="Q15" s="18">
        <v>0</v>
      </c>
      <c r="R15" s="18">
        <v>1</v>
      </c>
      <c r="S15" s="18">
        <v>1</v>
      </c>
      <c r="T15" s="18">
        <v>0</v>
      </c>
      <c r="U15" s="18">
        <v>0</v>
      </c>
      <c r="V15" s="1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6">
        <v>0</v>
      </c>
      <c r="AD15" s="26">
        <v>0</v>
      </c>
      <c r="AE15" s="39">
        <f t="shared" si="0"/>
        <v>8</v>
      </c>
      <c r="AF15" s="39">
        <f t="shared" si="1"/>
        <v>21.05263157894737</v>
      </c>
      <c r="AG15" s="67" t="s">
        <v>415</v>
      </c>
    </row>
    <row r="16" spans="1:33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28"/>
      <c r="Y16" s="28"/>
      <c r="Z16" s="28"/>
      <c r="AA16" s="28"/>
      <c r="AB16" s="28"/>
      <c r="AC16" s="26"/>
      <c r="AD16" s="26"/>
      <c r="AE16" s="39">
        <f t="shared" si="0"/>
        <v>0</v>
      </c>
      <c r="AF16" s="39">
        <f t="shared" si="1"/>
        <v>0</v>
      </c>
      <c r="AG16" s="29"/>
    </row>
    <row r="17" spans="1:33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28"/>
      <c r="Y17" s="28"/>
      <c r="Z17" s="28"/>
      <c r="AA17" s="28"/>
      <c r="AB17" s="28"/>
      <c r="AC17" s="26"/>
      <c r="AD17" s="26"/>
      <c r="AE17" s="39">
        <f t="shared" si="0"/>
        <v>0</v>
      </c>
      <c r="AF17" s="39">
        <f t="shared" si="1"/>
        <v>0</v>
      </c>
      <c r="AG17" s="29"/>
    </row>
    <row r="18" spans="1:33" ht="30">
      <c r="A18" s="5"/>
      <c r="B18" s="33" t="s">
        <v>278</v>
      </c>
      <c r="C18" s="6">
        <f>C5+C6+C7+C8+C9+C10+C11+C12+C13+C14+C15</f>
        <v>9</v>
      </c>
      <c r="D18" s="6">
        <f aca="true" t="shared" si="2" ref="D18:AD18">D5+D6+D7+D8+D9+D10+D11+D12+D13+D14+D15</f>
        <v>9</v>
      </c>
      <c r="E18" s="6">
        <f t="shared" si="2"/>
        <v>10</v>
      </c>
      <c r="F18" s="6">
        <f t="shared" si="2"/>
        <v>10</v>
      </c>
      <c r="G18" s="6">
        <f t="shared" si="2"/>
        <v>8</v>
      </c>
      <c r="H18" s="6">
        <f t="shared" si="2"/>
        <v>11</v>
      </c>
      <c r="I18" s="6">
        <f t="shared" si="2"/>
        <v>8</v>
      </c>
      <c r="J18" s="6">
        <f t="shared" si="2"/>
        <v>8</v>
      </c>
      <c r="K18" s="6">
        <f t="shared" si="2"/>
        <v>10</v>
      </c>
      <c r="L18" s="6">
        <f t="shared" si="2"/>
        <v>11</v>
      </c>
      <c r="M18" s="6">
        <f t="shared" si="2"/>
        <v>10</v>
      </c>
      <c r="N18" s="6">
        <f t="shared" si="2"/>
        <v>10</v>
      </c>
      <c r="O18" s="6">
        <f t="shared" si="2"/>
        <v>6</v>
      </c>
      <c r="P18" s="6">
        <f t="shared" si="2"/>
        <v>7</v>
      </c>
      <c r="Q18" s="6">
        <f t="shared" si="2"/>
        <v>7</v>
      </c>
      <c r="R18" s="6">
        <f t="shared" si="2"/>
        <v>10</v>
      </c>
      <c r="S18" s="6">
        <f t="shared" si="2"/>
        <v>9</v>
      </c>
      <c r="T18" s="6">
        <f t="shared" si="2"/>
        <v>6</v>
      </c>
      <c r="U18" s="6">
        <f t="shared" si="2"/>
        <v>6</v>
      </c>
      <c r="V18" s="6">
        <f t="shared" si="2"/>
        <v>6</v>
      </c>
      <c r="W18" s="6">
        <f t="shared" si="2"/>
        <v>8</v>
      </c>
      <c r="X18" s="6">
        <f t="shared" si="2"/>
        <v>0</v>
      </c>
      <c r="Y18" s="6">
        <f t="shared" si="2"/>
        <v>20</v>
      </c>
      <c r="Z18" s="6">
        <f t="shared" si="2"/>
        <v>10</v>
      </c>
      <c r="AA18" s="6">
        <f t="shared" si="2"/>
        <v>11</v>
      </c>
      <c r="AB18" s="6">
        <f t="shared" si="2"/>
        <v>7</v>
      </c>
      <c r="AC18" s="6">
        <f t="shared" si="2"/>
        <v>0</v>
      </c>
      <c r="AD18" s="6">
        <f t="shared" si="2"/>
        <v>8</v>
      </c>
      <c r="AE18" s="6"/>
      <c r="AF18" s="6"/>
      <c r="AG18" s="7"/>
    </row>
    <row r="19" spans="2:30" ht="15">
      <c r="B19" s="22" t="s">
        <v>438</v>
      </c>
      <c r="C19" s="74">
        <f>C18*100/11</f>
        <v>81.81818181818181</v>
      </c>
      <c r="D19" s="74">
        <f aca="true" t="shared" si="3" ref="D19:V19">D18*100/11</f>
        <v>81.81818181818181</v>
      </c>
      <c r="E19" s="74">
        <f t="shared" si="3"/>
        <v>90.9090909090909</v>
      </c>
      <c r="F19" s="74">
        <f t="shared" si="3"/>
        <v>90.9090909090909</v>
      </c>
      <c r="G19" s="78">
        <f t="shared" si="3"/>
        <v>72.72727272727273</v>
      </c>
      <c r="H19" s="74">
        <f t="shared" si="3"/>
        <v>100</v>
      </c>
      <c r="I19" s="78">
        <f t="shared" si="3"/>
        <v>72.72727272727273</v>
      </c>
      <c r="J19" s="78">
        <f t="shared" si="3"/>
        <v>72.72727272727273</v>
      </c>
      <c r="K19" s="74">
        <f t="shared" si="3"/>
        <v>90.9090909090909</v>
      </c>
      <c r="L19" s="74">
        <f t="shared" si="3"/>
        <v>100</v>
      </c>
      <c r="M19" s="74">
        <f t="shared" si="3"/>
        <v>90.9090909090909</v>
      </c>
      <c r="N19" s="74">
        <f t="shared" si="3"/>
        <v>90.9090909090909</v>
      </c>
      <c r="O19" s="75">
        <f t="shared" si="3"/>
        <v>54.54545454545455</v>
      </c>
      <c r="P19" s="75">
        <f t="shared" si="3"/>
        <v>63.63636363636363</v>
      </c>
      <c r="Q19" s="75">
        <f t="shared" si="3"/>
        <v>63.63636363636363</v>
      </c>
      <c r="R19" s="74">
        <f t="shared" si="3"/>
        <v>90.9090909090909</v>
      </c>
      <c r="S19" s="74">
        <f t="shared" si="3"/>
        <v>81.81818181818181</v>
      </c>
      <c r="T19" s="75">
        <f t="shared" si="3"/>
        <v>54.54545454545455</v>
      </c>
      <c r="U19" s="75">
        <f t="shared" si="3"/>
        <v>54.54545454545455</v>
      </c>
      <c r="V19" s="75">
        <f t="shared" si="3"/>
        <v>54.54545454545455</v>
      </c>
      <c r="W19" s="76">
        <f>W18*100/22</f>
        <v>36.36363636363637</v>
      </c>
      <c r="X19" s="77">
        <f>X18*100/22</f>
        <v>0</v>
      </c>
      <c r="Y19" s="74">
        <f>Y18*100/22</f>
        <v>90.9090909090909</v>
      </c>
      <c r="Z19" s="74">
        <f>Z18*100/11</f>
        <v>90.9090909090909</v>
      </c>
      <c r="AA19" s="75">
        <f>AA18*100/22</f>
        <v>50</v>
      </c>
      <c r="AB19" s="76">
        <f>AB18*100/22</f>
        <v>31.818181818181817</v>
      </c>
      <c r="AC19" s="77">
        <f>AC18*100/22</f>
        <v>0</v>
      </c>
      <c r="AD19" s="77">
        <f>AD18*100/33</f>
        <v>24.242424242424242</v>
      </c>
    </row>
    <row r="20" spans="2:13" ht="18.7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5" ht="21">
      <c r="B21" s="127" t="s">
        <v>439</v>
      </c>
      <c r="C21" s="128"/>
      <c r="D21" s="128"/>
      <c r="E21" s="128"/>
    </row>
    <row r="22" spans="2:5" ht="21">
      <c r="B22" s="140" t="s">
        <v>299</v>
      </c>
      <c r="C22" s="141"/>
      <c r="D22" s="141"/>
      <c r="E22" s="141"/>
    </row>
    <row r="23" spans="2:5" ht="21">
      <c r="B23" s="102" t="s">
        <v>300</v>
      </c>
      <c r="C23" s="102"/>
      <c r="D23" s="102"/>
      <c r="E23" s="102"/>
    </row>
    <row r="24" spans="2:5" ht="21">
      <c r="B24" s="99" t="s">
        <v>437</v>
      </c>
      <c r="C24" s="99"/>
      <c r="D24" s="99"/>
      <c r="E24" s="99"/>
    </row>
  </sheetData>
  <sheetProtection/>
  <mergeCells count="39"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G2:AG3"/>
    <mergeCell ref="P2:P3"/>
    <mergeCell ref="Q2:Q3"/>
    <mergeCell ref="R2:R3"/>
    <mergeCell ref="W2:W3"/>
    <mergeCell ref="X2:X3"/>
    <mergeCell ref="Y2:Y3"/>
    <mergeCell ref="S2:S3"/>
    <mergeCell ref="Z2:Z3"/>
    <mergeCell ref="AA2:AA3"/>
    <mergeCell ref="AC2:AC3"/>
    <mergeCell ref="AE2:AE3"/>
    <mergeCell ref="AF2:AF3"/>
    <mergeCell ref="B23:E23"/>
    <mergeCell ref="B24:E24"/>
    <mergeCell ref="B20:M20"/>
    <mergeCell ref="B21:E21"/>
    <mergeCell ref="B22:E22"/>
    <mergeCell ref="AD2:AD3"/>
    <mergeCell ref="V2:V3"/>
    <mergeCell ref="U2:U3"/>
    <mergeCell ref="T2:T3"/>
    <mergeCell ref="AB2:AB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2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60" zoomScaleNormal="60" zoomScalePageLayoutView="0" workbookViewId="0" topLeftCell="A1">
      <selection activeCell="O20" sqref="O20"/>
    </sheetView>
  </sheetViews>
  <sheetFormatPr defaultColWidth="9.140625" defaultRowHeight="15"/>
  <cols>
    <col min="1" max="1" width="5.7109375" style="0" customWidth="1"/>
    <col min="2" max="2" width="23.140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6.5742187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3.28125" style="0" customWidth="1"/>
    <col min="15" max="15" width="15.140625" style="0" customWidth="1"/>
    <col min="16" max="16" width="17.140625" style="0" customWidth="1"/>
    <col min="17" max="17" width="16.421875" style="0" customWidth="1"/>
    <col min="18" max="18" width="11.57421875" style="0" customWidth="1"/>
    <col min="19" max="19" width="12.57421875" style="0" customWidth="1"/>
    <col min="20" max="20" width="18.7109375" style="0" customWidth="1"/>
  </cols>
  <sheetData>
    <row r="1" spans="1:20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55"/>
      <c r="R1" s="29"/>
      <c r="S1" s="29"/>
      <c r="T1" s="29"/>
    </row>
    <row r="2" spans="1:20" ht="15" customHeight="1" thickBot="1">
      <c r="A2" s="116"/>
      <c r="B2" s="125"/>
      <c r="C2" s="144" t="s">
        <v>376</v>
      </c>
      <c r="D2" s="144" t="s">
        <v>80</v>
      </c>
      <c r="E2" s="144" t="s">
        <v>129</v>
      </c>
      <c r="F2" s="144" t="s">
        <v>131</v>
      </c>
      <c r="G2" s="152" t="s">
        <v>134</v>
      </c>
      <c r="H2" s="152" t="s">
        <v>134</v>
      </c>
      <c r="I2" s="144" t="s">
        <v>377</v>
      </c>
      <c r="J2" s="152" t="s">
        <v>378</v>
      </c>
      <c r="K2" s="152" t="s">
        <v>378</v>
      </c>
      <c r="L2" s="144" t="s">
        <v>379</v>
      </c>
      <c r="M2" s="144" t="s">
        <v>379</v>
      </c>
      <c r="N2" s="152" t="s">
        <v>128</v>
      </c>
      <c r="O2" s="144" t="s">
        <v>129</v>
      </c>
      <c r="P2" s="144" t="s">
        <v>380</v>
      </c>
      <c r="Q2" s="152" t="s">
        <v>381</v>
      </c>
      <c r="R2" s="144" t="s">
        <v>70</v>
      </c>
      <c r="S2" s="144" t="s">
        <v>24</v>
      </c>
      <c r="T2" s="148" t="s">
        <v>71</v>
      </c>
    </row>
    <row r="3" spans="1:20" ht="90.7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33.75" customHeight="1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41" t="s">
        <v>58</v>
      </c>
      <c r="O4" s="45" t="s">
        <v>60</v>
      </c>
      <c r="P4" s="45" t="s">
        <v>62</v>
      </c>
      <c r="Q4" s="47" t="s">
        <v>69</v>
      </c>
      <c r="R4" s="37">
        <v>23</v>
      </c>
      <c r="S4" s="38">
        <v>1</v>
      </c>
      <c r="T4" s="29"/>
    </row>
    <row r="5" spans="1:20" ht="15">
      <c r="A5" s="29">
        <v>1</v>
      </c>
      <c r="B5" s="71" t="s">
        <v>382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0</v>
      </c>
      <c r="M5" s="18">
        <v>0</v>
      </c>
      <c r="N5" s="28">
        <v>1</v>
      </c>
      <c r="O5" s="28">
        <v>0</v>
      </c>
      <c r="P5" s="28">
        <v>1</v>
      </c>
      <c r="Q5" s="26">
        <v>1</v>
      </c>
      <c r="R5" s="39">
        <f>C5+D5+E5+F5+G5+H5+I5+J5+K5+L5+M5+N5+O5+P5+Q5</f>
        <v>12</v>
      </c>
      <c r="S5" s="39">
        <f>R5*100/23</f>
        <v>52.17391304347826</v>
      </c>
      <c r="T5" s="64" t="s">
        <v>203</v>
      </c>
    </row>
    <row r="6" spans="1:20" ht="15">
      <c r="A6" s="29">
        <v>2</v>
      </c>
      <c r="B6" s="71" t="s">
        <v>383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0</v>
      </c>
      <c r="K6" s="18">
        <v>0</v>
      </c>
      <c r="L6" s="18">
        <v>1</v>
      </c>
      <c r="M6" s="18">
        <v>0</v>
      </c>
      <c r="N6" s="28">
        <v>0</v>
      </c>
      <c r="O6" s="28">
        <v>0</v>
      </c>
      <c r="P6" s="28">
        <v>1</v>
      </c>
      <c r="Q6" s="26">
        <v>1</v>
      </c>
      <c r="R6" s="39">
        <f aca="true" t="shared" si="0" ref="R6:R14">C6+D6+E6+F6+G6+H6+I6+J6+K6+L6+M6+N6+O6+P6+Q6</f>
        <v>9</v>
      </c>
      <c r="S6" s="39">
        <f aca="true" t="shared" si="1" ref="S6:S14">R6*100/23</f>
        <v>39.130434782608695</v>
      </c>
      <c r="T6" s="72" t="s">
        <v>202</v>
      </c>
    </row>
    <row r="7" spans="1:20" ht="15">
      <c r="A7" s="29">
        <v>3</v>
      </c>
      <c r="B7" s="71" t="s">
        <v>384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0</v>
      </c>
      <c r="M7" s="18">
        <v>1</v>
      </c>
      <c r="N7" s="28">
        <v>0</v>
      </c>
      <c r="O7" s="28">
        <v>0</v>
      </c>
      <c r="P7" s="28">
        <v>0</v>
      </c>
      <c r="Q7" s="26">
        <v>2</v>
      </c>
      <c r="R7" s="39">
        <f t="shared" si="0"/>
        <v>12</v>
      </c>
      <c r="S7" s="39">
        <f t="shared" si="1"/>
        <v>52.17391304347826</v>
      </c>
      <c r="T7" s="64" t="s">
        <v>203</v>
      </c>
    </row>
    <row r="8" spans="1:20" ht="15">
      <c r="A8" s="29">
        <v>4</v>
      </c>
      <c r="B8" s="71" t="s">
        <v>385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28">
        <v>1</v>
      </c>
      <c r="O8" s="28">
        <v>0</v>
      </c>
      <c r="P8" s="28">
        <v>0</v>
      </c>
      <c r="Q8" s="26">
        <v>0</v>
      </c>
      <c r="R8" s="39">
        <f t="shared" si="0"/>
        <v>12</v>
      </c>
      <c r="S8" s="39">
        <f t="shared" si="1"/>
        <v>52.17391304347826</v>
      </c>
      <c r="T8" s="64" t="s">
        <v>203</v>
      </c>
    </row>
    <row r="9" spans="1:20" ht="15">
      <c r="A9" s="29">
        <v>5</v>
      </c>
      <c r="B9" s="71" t="s">
        <v>386</v>
      </c>
      <c r="C9" s="18">
        <v>1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28">
        <v>1</v>
      </c>
      <c r="O9" s="28">
        <v>0</v>
      </c>
      <c r="P9" s="28">
        <v>1</v>
      </c>
      <c r="Q9" s="26">
        <v>1</v>
      </c>
      <c r="R9" s="39">
        <f t="shared" si="0"/>
        <v>6</v>
      </c>
      <c r="S9" s="39">
        <f t="shared" si="1"/>
        <v>26.08695652173913</v>
      </c>
      <c r="T9" s="67" t="s">
        <v>205</v>
      </c>
    </row>
    <row r="10" spans="1:20" ht="15">
      <c r="A10" s="29">
        <v>6</v>
      </c>
      <c r="B10" s="71" t="s">
        <v>387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0</v>
      </c>
      <c r="M10" s="18">
        <v>1</v>
      </c>
      <c r="N10" s="28">
        <v>1</v>
      </c>
      <c r="O10" s="28">
        <v>0</v>
      </c>
      <c r="P10" s="28">
        <v>0</v>
      </c>
      <c r="Q10" s="26">
        <v>1</v>
      </c>
      <c r="R10" s="39">
        <f t="shared" si="0"/>
        <v>12</v>
      </c>
      <c r="S10" s="39">
        <f t="shared" si="1"/>
        <v>52.17391304347826</v>
      </c>
      <c r="T10" s="64" t="s">
        <v>203</v>
      </c>
    </row>
    <row r="11" spans="1:20" ht="15">
      <c r="A11" s="29">
        <v>7</v>
      </c>
      <c r="B11" s="71" t="s">
        <v>388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28">
        <v>1</v>
      </c>
      <c r="O11" s="28">
        <v>0</v>
      </c>
      <c r="P11" s="28">
        <v>0</v>
      </c>
      <c r="Q11" s="26">
        <v>2</v>
      </c>
      <c r="R11" s="39">
        <f t="shared" si="0"/>
        <v>14</v>
      </c>
      <c r="S11" s="39">
        <f t="shared" si="1"/>
        <v>60.869565217391305</v>
      </c>
      <c r="T11" s="64" t="s">
        <v>203</v>
      </c>
    </row>
    <row r="12" spans="1:20" ht="15">
      <c r="A12" s="29">
        <v>8</v>
      </c>
      <c r="B12" s="71" t="s">
        <v>389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28">
        <v>1</v>
      </c>
      <c r="O12" s="28">
        <v>0</v>
      </c>
      <c r="P12" s="28">
        <v>0</v>
      </c>
      <c r="Q12" s="26">
        <v>2</v>
      </c>
      <c r="R12" s="39">
        <f t="shared" si="0"/>
        <v>14</v>
      </c>
      <c r="S12" s="39">
        <f t="shared" si="1"/>
        <v>60.869565217391305</v>
      </c>
      <c r="T12" s="64" t="s">
        <v>203</v>
      </c>
    </row>
    <row r="13" spans="1:20" ht="15">
      <c r="A13" s="29">
        <v>9</v>
      </c>
      <c r="B13" s="71" t="s">
        <v>390</v>
      </c>
      <c r="C13" s="18">
        <v>1</v>
      </c>
      <c r="D13" s="18">
        <v>1</v>
      </c>
      <c r="E13" s="18">
        <v>1</v>
      </c>
      <c r="F13" s="18">
        <v>0</v>
      </c>
      <c r="G13" s="18">
        <v>1</v>
      </c>
      <c r="H13" s="18">
        <v>1</v>
      </c>
      <c r="I13" s="18">
        <v>0</v>
      </c>
      <c r="J13" s="18">
        <v>0</v>
      </c>
      <c r="K13" s="18">
        <v>1</v>
      </c>
      <c r="L13" s="18">
        <v>0</v>
      </c>
      <c r="M13" s="18">
        <v>1</v>
      </c>
      <c r="N13" s="28">
        <v>0</v>
      </c>
      <c r="O13" s="28">
        <v>0</v>
      </c>
      <c r="P13" s="28">
        <v>0</v>
      </c>
      <c r="Q13" s="26">
        <v>0</v>
      </c>
      <c r="R13" s="39">
        <f t="shared" si="0"/>
        <v>7</v>
      </c>
      <c r="S13" s="39">
        <f t="shared" si="1"/>
        <v>30.434782608695652</v>
      </c>
      <c r="T13" s="67" t="s">
        <v>205</v>
      </c>
    </row>
    <row r="14" spans="1:20" ht="15">
      <c r="A14" s="29">
        <v>10</v>
      </c>
      <c r="B14" s="71" t="s">
        <v>391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28">
        <v>1</v>
      </c>
      <c r="O14" s="28">
        <v>0</v>
      </c>
      <c r="P14" s="28">
        <v>0</v>
      </c>
      <c r="Q14" s="26">
        <v>3</v>
      </c>
      <c r="R14" s="39">
        <f t="shared" si="0"/>
        <v>15</v>
      </c>
      <c r="S14" s="39">
        <f t="shared" si="1"/>
        <v>65.21739130434783</v>
      </c>
      <c r="T14" s="64" t="s">
        <v>203</v>
      </c>
    </row>
    <row r="15" spans="1:20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8"/>
      <c r="O15" s="28"/>
      <c r="P15" s="28"/>
      <c r="Q15" s="26"/>
      <c r="R15" s="39"/>
      <c r="S15" s="39"/>
      <c r="T15" s="29"/>
    </row>
    <row r="16" spans="1:20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8"/>
      <c r="O16" s="28"/>
      <c r="P16" s="28"/>
      <c r="Q16" s="26"/>
      <c r="R16" s="39"/>
      <c r="S16" s="39"/>
      <c r="T16" s="29"/>
    </row>
    <row r="17" spans="1:20" ht="30">
      <c r="A17" s="5"/>
      <c r="B17" s="33" t="s">
        <v>278</v>
      </c>
      <c r="C17" s="6">
        <f>C5+C6+C7+C8+C9+C10+C11+C12+C13+C14</f>
        <v>10</v>
      </c>
      <c r="D17" s="6">
        <f aca="true" t="shared" si="2" ref="D17:Q17">D5+D6+D7+D8+D9+D10+D11+D12+D13+D14</f>
        <v>10</v>
      </c>
      <c r="E17" s="6">
        <f t="shared" si="2"/>
        <v>9</v>
      </c>
      <c r="F17" s="6">
        <f t="shared" si="2"/>
        <v>8</v>
      </c>
      <c r="G17" s="6">
        <f t="shared" si="2"/>
        <v>9</v>
      </c>
      <c r="H17" s="6">
        <f t="shared" si="2"/>
        <v>8</v>
      </c>
      <c r="I17" s="6">
        <f t="shared" si="2"/>
        <v>9</v>
      </c>
      <c r="J17" s="6">
        <f t="shared" si="2"/>
        <v>7</v>
      </c>
      <c r="K17" s="6">
        <f t="shared" si="2"/>
        <v>8</v>
      </c>
      <c r="L17" s="6">
        <f t="shared" si="2"/>
        <v>5</v>
      </c>
      <c r="M17" s="6">
        <f t="shared" si="2"/>
        <v>7</v>
      </c>
      <c r="N17" s="6">
        <f t="shared" si="2"/>
        <v>7</v>
      </c>
      <c r="O17" s="6">
        <f t="shared" si="2"/>
        <v>0</v>
      </c>
      <c r="P17" s="6">
        <f t="shared" si="2"/>
        <v>3</v>
      </c>
      <c r="Q17" s="6">
        <f t="shared" si="2"/>
        <v>13</v>
      </c>
      <c r="R17" s="6"/>
      <c r="S17" s="6"/>
      <c r="T17" s="7"/>
    </row>
    <row r="18" spans="2:17" ht="15">
      <c r="B18" s="22" t="s">
        <v>24</v>
      </c>
      <c r="C18" s="74">
        <f>C17*100/10</f>
        <v>100</v>
      </c>
      <c r="D18" s="74">
        <f aca="true" t="shared" si="3" ref="D18:P18">D17*100/10</f>
        <v>100</v>
      </c>
      <c r="E18" s="74">
        <f t="shared" si="3"/>
        <v>90</v>
      </c>
      <c r="F18" s="74">
        <f t="shared" si="3"/>
        <v>80</v>
      </c>
      <c r="G18" s="74">
        <f t="shared" si="3"/>
        <v>90</v>
      </c>
      <c r="H18" s="74">
        <f t="shared" si="3"/>
        <v>80</v>
      </c>
      <c r="I18" s="74">
        <f t="shared" si="3"/>
        <v>90</v>
      </c>
      <c r="J18" s="78">
        <f t="shared" si="3"/>
        <v>70</v>
      </c>
      <c r="K18" s="74">
        <f t="shared" si="3"/>
        <v>80</v>
      </c>
      <c r="L18" s="75">
        <f t="shared" si="3"/>
        <v>50</v>
      </c>
      <c r="M18" s="78">
        <f t="shared" si="3"/>
        <v>70</v>
      </c>
      <c r="N18" s="78">
        <f t="shared" si="3"/>
        <v>70</v>
      </c>
      <c r="O18" s="77">
        <f t="shared" si="3"/>
        <v>0</v>
      </c>
      <c r="P18" s="76">
        <f t="shared" si="3"/>
        <v>30</v>
      </c>
      <c r="Q18" s="77">
        <f>Q17*100/50</f>
        <v>26</v>
      </c>
    </row>
    <row r="19" spans="2:13" ht="21">
      <c r="B19" s="100" t="s">
        <v>440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5" ht="21">
      <c r="B20" s="102" t="s">
        <v>441</v>
      </c>
      <c r="C20" s="113"/>
      <c r="D20" s="113"/>
      <c r="E20" s="113"/>
    </row>
    <row r="21" spans="2:5" ht="21">
      <c r="B21" s="103" t="s">
        <v>442</v>
      </c>
      <c r="C21" s="114"/>
      <c r="D21" s="114"/>
      <c r="E21" s="114"/>
    </row>
    <row r="22" spans="2:5" ht="21">
      <c r="B22" s="99" t="s">
        <v>437</v>
      </c>
      <c r="C22" s="99"/>
      <c r="D22" s="99"/>
      <c r="E22" s="99"/>
    </row>
  </sheetData>
  <sheetProtection/>
  <mergeCells count="25">
    <mergeCell ref="B22:E22"/>
    <mergeCell ref="B19:M19"/>
    <mergeCell ref="B20:E20"/>
    <mergeCell ref="B21:E21"/>
    <mergeCell ref="Q2:Q3"/>
    <mergeCell ref="R2:R3"/>
    <mergeCell ref="S2:S3"/>
    <mergeCell ref="T2:T3"/>
    <mergeCell ref="N2:N3"/>
    <mergeCell ref="O2:O3"/>
    <mergeCell ref="P2:P3"/>
    <mergeCell ref="J2:J3"/>
    <mergeCell ref="K2:K3"/>
    <mergeCell ref="L2:L3"/>
    <mergeCell ref="M2:M3"/>
    <mergeCell ref="A1:A4"/>
    <mergeCell ref="B1:B4"/>
    <mergeCell ref="C1:P1"/>
    <mergeCell ref="C2:C3"/>
    <mergeCell ref="D2:D3"/>
    <mergeCell ref="E2:E3"/>
    <mergeCell ref="F2:F3"/>
    <mergeCell ref="G2:G3"/>
    <mergeCell ref="H2:H3"/>
    <mergeCell ref="I2:I3"/>
  </mergeCells>
  <conditionalFormatting sqref="C2:C3 I2 E2:E3">
    <cfRule type="cellIs" priority="3" dxfId="32" operator="between">
      <formula>3</formula>
      <formula>15</formula>
    </cfRule>
    <cfRule type="duplicateValues" priority="4" dxfId="32">
      <formula>AND(COUNTIF($C$2:$C$3,C2)+COUNTIF($I$2:$I$2,C2)+COUNTIF($E$2:$E$3,C2)&gt;1,NOT(ISBLANK(C2)))</formula>
    </cfRule>
  </conditionalFormatting>
  <conditionalFormatting sqref="D2">
    <cfRule type="cellIs" priority="1" dxfId="32" operator="between">
      <formula>3</formula>
      <formula>15</formula>
    </cfRule>
    <cfRule type="duplicateValues" priority="2" dxfId="32">
      <formula>AND(COUNTIF($D$2:$D$2,D2)&gt;1,NOT(ISBLANK(D2)))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="70" zoomScaleNormal="70" zoomScalePageLayoutView="0" workbookViewId="0" topLeftCell="A1">
      <selection activeCell="A1" sqref="A1:Z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0.8515625" style="0" customWidth="1"/>
    <col min="4" max="4" width="16.57421875" style="0" customWidth="1"/>
    <col min="5" max="5" width="17.7109375" style="0" customWidth="1"/>
    <col min="6" max="6" width="14.28125" style="0" customWidth="1"/>
    <col min="7" max="7" width="21.7109375" style="0" customWidth="1"/>
    <col min="8" max="8" width="15.8515625" style="0" customWidth="1"/>
    <col min="9" max="9" width="20.28125" style="0" customWidth="1"/>
    <col min="10" max="10" width="24.7109375" style="0" customWidth="1"/>
    <col min="11" max="11" width="15.8515625" style="0" customWidth="1"/>
    <col min="12" max="12" width="20.57421875" style="0" customWidth="1"/>
    <col min="13" max="13" width="21.421875" style="0" customWidth="1"/>
    <col min="14" max="14" width="22.7109375" style="0" customWidth="1"/>
    <col min="15" max="15" width="21.28125" style="0" customWidth="1"/>
    <col min="16" max="16" width="28.7109375" style="0" customWidth="1"/>
    <col min="17" max="18" width="20.00390625" style="0" customWidth="1"/>
    <col min="19" max="19" width="18.00390625" style="0" customWidth="1"/>
    <col min="20" max="20" width="9.421875" style="0" customWidth="1"/>
    <col min="21" max="21" width="8.00390625" style="0" customWidth="1"/>
    <col min="22" max="22" width="12.00390625" style="0" customWidth="1"/>
    <col min="23" max="23" width="11.57421875" style="0" customWidth="1"/>
    <col min="24" max="24" width="12.57421875" style="0" customWidth="1"/>
    <col min="25" max="25" width="13.421875" style="0" customWidth="1"/>
  </cols>
  <sheetData>
    <row r="1" spans="1:25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43"/>
      <c r="T1" s="55"/>
      <c r="U1" s="55"/>
      <c r="V1" s="43"/>
      <c r="W1" s="29"/>
      <c r="X1" s="29"/>
      <c r="Y1" s="29"/>
    </row>
    <row r="2" spans="1:25" ht="15" customHeight="1" thickBot="1">
      <c r="A2" s="116"/>
      <c r="B2" s="125"/>
      <c r="C2" s="144" t="s">
        <v>138</v>
      </c>
      <c r="D2" s="144" t="s">
        <v>139</v>
      </c>
      <c r="E2" s="144" t="s">
        <v>140</v>
      </c>
      <c r="F2" s="144" t="s">
        <v>141</v>
      </c>
      <c r="G2" s="144" t="s">
        <v>142</v>
      </c>
      <c r="H2" s="144" t="s">
        <v>143</v>
      </c>
      <c r="I2" s="144" t="s">
        <v>144</v>
      </c>
      <c r="J2" s="152" t="s">
        <v>145</v>
      </c>
      <c r="K2" s="144" t="s">
        <v>146</v>
      </c>
      <c r="L2" s="144" t="s">
        <v>147</v>
      </c>
      <c r="M2" s="144" t="s">
        <v>147</v>
      </c>
      <c r="N2" s="144" t="s">
        <v>148</v>
      </c>
      <c r="O2" s="152" t="s">
        <v>148</v>
      </c>
      <c r="P2" s="144" t="s">
        <v>151</v>
      </c>
      <c r="Q2" s="144" t="s">
        <v>149</v>
      </c>
      <c r="R2" s="144" t="s">
        <v>150</v>
      </c>
      <c r="S2" s="152" t="s">
        <v>150</v>
      </c>
      <c r="T2" s="57"/>
      <c r="U2" s="57"/>
      <c r="V2" s="152" t="s">
        <v>142</v>
      </c>
      <c r="W2" s="144" t="s">
        <v>70</v>
      </c>
      <c r="X2" s="144" t="s">
        <v>24</v>
      </c>
      <c r="Y2" s="148" t="s">
        <v>71</v>
      </c>
    </row>
    <row r="3" spans="1:25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56"/>
      <c r="U3" s="56"/>
      <c r="V3" s="145"/>
      <c r="W3" s="145"/>
      <c r="X3" s="145"/>
      <c r="Y3" s="149"/>
    </row>
    <row r="4" spans="1:25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0" t="s">
        <v>52</v>
      </c>
      <c r="P4" s="41" t="s">
        <v>58</v>
      </c>
      <c r="Q4" s="42" t="s">
        <v>60</v>
      </c>
      <c r="R4" s="42" t="s">
        <v>62</v>
      </c>
      <c r="S4" s="42" t="s">
        <v>64</v>
      </c>
      <c r="T4" s="45"/>
      <c r="U4" s="45"/>
      <c r="V4" s="42" t="s">
        <v>124</v>
      </c>
      <c r="W4" s="37">
        <v>27</v>
      </c>
      <c r="X4" s="38">
        <v>1</v>
      </c>
      <c r="Y4" s="29"/>
    </row>
    <row r="5" spans="1:25" ht="15">
      <c r="A5" s="29">
        <v>1</v>
      </c>
      <c r="B5" s="71" t="s">
        <v>365</v>
      </c>
      <c r="C5" s="18">
        <v>1</v>
      </c>
      <c r="D5" s="18">
        <v>1</v>
      </c>
      <c r="E5" s="18">
        <v>0</v>
      </c>
      <c r="F5" s="18">
        <v>1</v>
      </c>
      <c r="G5" s="18">
        <v>1</v>
      </c>
      <c r="H5" s="18">
        <v>0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28">
        <v>1</v>
      </c>
      <c r="Q5" s="28">
        <v>0</v>
      </c>
      <c r="R5" s="28">
        <v>0</v>
      </c>
      <c r="S5" s="28">
        <v>1</v>
      </c>
      <c r="T5" s="28">
        <v>0</v>
      </c>
      <c r="U5" s="28">
        <v>0</v>
      </c>
      <c r="V5" s="28">
        <v>1</v>
      </c>
      <c r="W5" s="39">
        <f>C5+D5+E5+F5+G5+H5+I5+J5+K5+L5+M5+N5+O5+P5+Q5+R5+S5+V5</f>
        <v>14</v>
      </c>
      <c r="X5" s="39">
        <f>W5*100/27</f>
        <v>51.851851851851855</v>
      </c>
      <c r="Y5" s="64" t="s">
        <v>203</v>
      </c>
    </row>
    <row r="6" spans="1:25" ht="15">
      <c r="A6" s="29">
        <v>2</v>
      </c>
      <c r="B6" s="71" t="s">
        <v>366</v>
      </c>
      <c r="C6" s="18">
        <v>1</v>
      </c>
      <c r="D6" s="18">
        <v>1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28">
        <v>1</v>
      </c>
      <c r="Q6" s="28">
        <v>0</v>
      </c>
      <c r="R6" s="28">
        <v>1</v>
      </c>
      <c r="S6" s="28">
        <v>1</v>
      </c>
      <c r="T6" s="28">
        <v>0</v>
      </c>
      <c r="U6" s="28">
        <v>0</v>
      </c>
      <c r="V6" s="28">
        <v>1</v>
      </c>
      <c r="W6" s="39">
        <f aca="true" t="shared" si="0" ref="W6:W24">C6+D6+E6+F6+G6+H6+I6+J6+K6+L6+M6+N6+O6+P6+Q6+R6+S6+V6</f>
        <v>15</v>
      </c>
      <c r="X6" s="39">
        <f aca="true" t="shared" si="1" ref="X6:X24">W6*100/27</f>
        <v>55.55555555555556</v>
      </c>
      <c r="Y6" s="64" t="s">
        <v>203</v>
      </c>
    </row>
    <row r="7" spans="1:25" ht="15">
      <c r="A7" s="29">
        <v>3</v>
      </c>
      <c r="B7" s="71" t="s">
        <v>367</v>
      </c>
      <c r="C7" s="18">
        <v>1</v>
      </c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0</v>
      </c>
      <c r="K7" s="18">
        <v>1</v>
      </c>
      <c r="L7" s="18">
        <v>1</v>
      </c>
      <c r="M7" s="18">
        <v>1</v>
      </c>
      <c r="N7" s="18">
        <v>0</v>
      </c>
      <c r="O7" s="18">
        <v>1</v>
      </c>
      <c r="P7" s="28">
        <v>0</v>
      </c>
      <c r="Q7" s="28">
        <v>1</v>
      </c>
      <c r="R7" s="28">
        <v>1</v>
      </c>
      <c r="S7" s="28">
        <v>1</v>
      </c>
      <c r="T7" s="28">
        <v>0</v>
      </c>
      <c r="U7" s="28">
        <v>0</v>
      </c>
      <c r="V7" s="28">
        <v>1</v>
      </c>
      <c r="W7" s="39">
        <f t="shared" si="0"/>
        <v>13</v>
      </c>
      <c r="X7" s="39">
        <f t="shared" si="1"/>
        <v>48.148148148148145</v>
      </c>
      <c r="Y7" s="72" t="s">
        <v>202</v>
      </c>
    </row>
    <row r="8" spans="1:25" ht="15">
      <c r="A8" s="29">
        <v>4</v>
      </c>
      <c r="B8" s="71" t="s">
        <v>368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28">
        <v>0</v>
      </c>
      <c r="Q8" s="28">
        <v>0</v>
      </c>
      <c r="R8" s="28">
        <v>1</v>
      </c>
      <c r="S8" s="28">
        <v>0</v>
      </c>
      <c r="T8" s="28">
        <v>0</v>
      </c>
      <c r="U8" s="28">
        <v>0</v>
      </c>
      <c r="V8" s="28">
        <v>0</v>
      </c>
      <c r="W8" s="39">
        <f t="shared" si="0"/>
        <v>14</v>
      </c>
      <c r="X8" s="39">
        <f t="shared" si="1"/>
        <v>51.851851851851855</v>
      </c>
      <c r="Y8" s="64" t="s">
        <v>203</v>
      </c>
    </row>
    <row r="9" spans="1:25" ht="15">
      <c r="A9" s="29">
        <v>5</v>
      </c>
      <c r="B9" s="71" t="s">
        <v>369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28">
        <v>1</v>
      </c>
      <c r="Q9" s="28">
        <v>1</v>
      </c>
      <c r="R9" s="28">
        <v>1</v>
      </c>
      <c r="S9" s="28">
        <v>1</v>
      </c>
      <c r="T9" s="28">
        <v>0</v>
      </c>
      <c r="U9" s="28">
        <v>0</v>
      </c>
      <c r="V9" s="28">
        <v>1</v>
      </c>
      <c r="W9" s="39">
        <f t="shared" si="0"/>
        <v>18</v>
      </c>
      <c r="X9" s="39">
        <f t="shared" si="1"/>
        <v>66.66666666666667</v>
      </c>
      <c r="Y9" s="64" t="s">
        <v>203</v>
      </c>
    </row>
    <row r="10" spans="1:25" ht="15">
      <c r="A10" s="29">
        <v>6</v>
      </c>
      <c r="B10" s="71" t="s">
        <v>370</v>
      </c>
      <c r="C10" s="18">
        <v>0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28">
        <v>1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1</v>
      </c>
      <c r="W10" s="39">
        <f t="shared" si="0"/>
        <v>15</v>
      </c>
      <c r="X10" s="39">
        <f t="shared" si="1"/>
        <v>55.55555555555556</v>
      </c>
      <c r="Y10" s="64" t="s">
        <v>203</v>
      </c>
    </row>
    <row r="11" spans="1:25" ht="15">
      <c r="A11" s="29">
        <v>7</v>
      </c>
      <c r="B11" s="71" t="s">
        <v>371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28">
        <v>0</v>
      </c>
      <c r="Q11" s="28">
        <v>0</v>
      </c>
      <c r="R11" s="28">
        <v>0</v>
      </c>
      <c r="S11" s="28">
        <v>1</v>
      </c>
      <c r="T11" s="28">
        <v>0</v>
      </c>
      <c r="U11" s="28">
        <v>0</v>
      </c>
      <c r="V11" s="28">
        <v>1</v>
      </c>
      <c r="W11" s="39">
        <f t="shared" si="0"/>
        <v>15</v>
      </c>
      <c r="X11" s="39">
        <f t="shared" si="1"/>
        <v>55.55555555555556</v>
      </c>
      <c r="Y11" s="64" t="s">
        <v>203</v>
      </c>
    </row>
    <row r="12" spans="1:25" ht="15">
      <c r="A12" s="29">
        <v>8</v>
      </c>
      <c r="B12" s="71" t="s">
        <v>372</v>
      </c>
      <c r="C12" s="18">
        <v>0</v>
      </c>
      <c r="D12" s="18">
        <v>0</v>
      </c>
      <c r="E12" s="18">
        <v>0</v>
      </c>
      <c r="F12" s="18">
        <v>0</v>
      </c>
      <c r="G12" s="18">
        <v>1</v>
      </c>
      <c r="H12" s="18">
        <v>1</v>
      </c>
      <c r="I12" s="18">
        <v>0</v>
      </c>
      <c r="J12" s="18">
        <v>0</v>
      </c>
      <c r="K12" s="18">
        <v>1</v>
      </c>
      <c r="L12" s="18">
        <v>0</v>
      </c>
      <c r="M12" s="18">
        <v>1</v>
      </c>
      <c r="N12" s="18">
        <v>0</v>
      </c>
      <c r="O12" s="1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0</v>
      </c>
      <c r="U12" s="28">
        <v>0</v>
      </c>
      <c r="V12" s="28">
        <v>1</v>
      </c>
      <c r="W12" s="39">
        <f t="shared" si="0"/>
        <v>10</v>
      </c>
      <c r="X12" s="39">
        <f t="shared" si="1"/>
        <v>37.03703703703704</v>
      </c>
      <c r="Y12" s="72" t="s">
        <v>202</v>
      </c>
    </row>
    <row r="13" spans="1:25" ht="15">
      <c r="A13" s="29">
        <v>9</v>
      </c>
      <c r="B13" s="71" t="s">
        <v>373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1</v>
      </c>
      <c r="W13" s="39">
        <f t="shared" si="0"/>
        <v>14</v>
      </c>
      <c r="X13" s="39">
        <f t="shared" si="1"/>
        <v>51.851851851851855</v>
      </c>
      <c r="Y13" s="64" t="s">
        <v>203</v>
      </c>
    </row>
    <row r="14" spans="1:25" ht="15">
      <c r="A14" s="29">
        <v>10</v>
      </c>
      <c r="B14" s="71" t="s">
        <v>374</v>
      </c>
      <c r="C14" s="18">
        <v>1</v>
      </c>
      <c r="D14" s="18">
        <v>0</v>
      </c>
      <c r="E14" s="18">
        <v>0</v>
      </c>
      <c r="F14" s="18">
        <v>1</v>
      </c>
      <c r="G14" s="18">
        <v>0</v>
      </c>
      <c r="H14" s="18">
        <v>0</v>
      </c>
      <c r="I14" s="18">
        <v>1</v>
      </c>
      <c r="J14" s="18">
        <v>0</v>
      </c>
      <c r="K14" s="18">
        <v>1</v>
      </c>
      <c r="L14" s="18">
        <v>0</v>
      </c>
      <c r="M14" s="18">
        <v>0</v>
      </c>
      <c r="N14" s="18">
        <v>0</v>
      </c>
      <c r="O14" s="18">
        <v>1</v>
      </c>
      <c r="P14" s="28">
        <v>0</v>
      </c>
      <c r="Q14" s="28">
        <v>0</v>
      </c>
      <c r="R14" s="28">
        <v>0</v>
      </c>
      <c r="S14" s="28">
        <v>1</v>
      </c>
      <c r="T14" s="28">
        <v>0</v>
      </c>
      <c r="U14" s="28">
        <v>0</v>
      </c>
      <c r="V14" s="28">
        <v>1</v>
      </c>
      <c r="W14" s="39">
        <f t="shared" si="0"/>
        <v>7</v>
      </c>
      <c r="X14" s="39">
        <f t="shared" si="1"/>
        <v>25.925925925925927</v>
      </c>
      <c r="Y14" s="67" t="s">
        <v>205</v>
      </c>
    </row>
    <row r="15" spans="1:25" ht="15">
      <c r="A15" s="29">
        <v>11</v>
      </c>
      <c r="B15" s="71" t="s">
        <v>375</v>
      </c>
      <c r="C15" s="18">
        <v>1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1</v>
      </c>
      <c r="J15" s="18">
        <v>0</v>
      </c>
      <c r="K15" s="18">
        <v>1</v>
      </c>
      <c r="L15" s="18">
        <v>0</v>
      </c>
      <c r="M15" s="18">
        <v>0</v>
      </c>
      <c r="N15" s="18">
        <v>0</v>
      </c>
      <c r="O15" s="18">
        <v>1</v>
      </c>
      <c r="P15" s="28">
        <v>0</v>
      </c>
      <c r="Q15" s="28">
        <v>0</v>
      </c>
      <c r="R15" s="28">
        <v>0</v>
      </c>
      <c r="S15" s="28">
        <v>1</v>
      </c>
      <c r="T15" s="28">
        <v>0</v>
      </c>
      <c r="U15" s="28">
        <v>0</v>
      </c>
      <c r="V15" s="28">
        <v>1</v>
      </c>
      <c r="W15" s="39">
        <f t="shared" si="0"/>
        <v>7</v>
      </c>
      <c r="X15" s="39">
        <f t="shared" si="1"/>
        <v>25.925925925925927</v>
      </c>
      <c r="Y15" s="67" t="s">
        <v>205</v>
      </c>
    </row>
    <row r="16" spans="1:25" ht="15">
      <c r="A16" s="29">
        <v>12</v>
      </c>
      <c r="B16" s="71" t="s">
        <v>382</v>
      </c>
      <c r="C16" s="18">
        <v>1</v>
      </c>
      <c r="D16" s="18">
        <v>0</v>
      </c>
      <c r="E16" s="18">
        <v>0</v>
      </c>
      <c r="F16" s="18">
        <v>1</v>
      </c>
      <c r="G16" s="18">
        <v>1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1</v>
      </c>
      <c r="P16" s="28">
        <v>1</v>
      </c>
      <c r="Q16" s="28">
        <v>0</v>
      </c>
      <c r="R16" s="28">
        <v>0</v>
      </c>
      <c r="S16" s="28">
        <v>1</v>
      </c>
      <c r="T16" s="28">
        <v>0</v>
      </c>
      <c r="U16" s="28">
        <v>0</v>
      </c>
      <c r="V16" s="28">
        <v>1</v>
      </c>
      <c r="W16" s="39">
        <f t="shared" si="0"/>
        <v>9</v>
      </c>
      <c r="X16" s="39">
        <f t="shared" si="1"/>
        <v>33.333333333333336</v>
      </c>
      <c r="Y16" s="72" t="s">
        <v>202</v>
      </c>
    </row>
    <row r="17" spans="1:25" ht="15">
      <c r="A17" s="29">
        <v>13</v>
      </c>
      <c r="B17" s="71" t="s">
        <v>383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0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0</v>
      </c>
      <c r="O17" s="18">
        <v>1</v>
      </c>
      <c r="P17" s="28">
        <v>1</v>
      </c>
      <c r="Q17" s="28">
        <v>0</v>
      </c>
      <c r="R17" s="28">
        <v>0</v>
      </c>
      <c r="S17" s="28">
        <v>1</v>
      </c>
      <c r="T17" s="28">
        <v>0</v>
      </c>
      <c r="U17" s="28">
        <v>0</v>
      </c>
      <c r="V17" s="28">
        <v>1</v>
      </c>
      <c r="W17" s="39">
        <f t="shared" si="0"/>
        <v>14</v>
      </c>
      <c r="X17" s="39">
        <f t="shared" si="1"/>
        <v>51.851851851851855</v>
      </c>
      <c r="Y17" s="64" t="s">
        <v>203</v>
      </c>
    </row>
    <row r="18" spans="1:25" ht="15">
      <c r="A18" s="29">
        <v>15</v>
      </c>
      <c r="B18" s="71" t="s">
        <v>385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0</v>
      </c>
      <c r="J18" s="18">
        <v>0</v>
      </c>
      <c r="K18" s="18">
        <v>1</v>
      </c>
      <c r="L18" s="18">
        <v>1</v>
      </c>
      <c r="M18" s="18">
        <v>0</v>
      </c>
      <c r="N18" s="18">
        <v>0</v>
      </c>
      <c r="O18" s="1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0</v>
      </c>
      <c r="V18" s="28">
        <v>1</v>
      </c>
      <c r="W18" s="39">
        <f t="shared" si="0"/>
        <v>10</v>
      </c>
      <c r="X18" s="39">
        <f t="shared" si="1"/>
        <v>37.03703703703704</v>
      </c>
      <c r="Y18" s="72" t="s">
        <v>202</v>
      </c>
    </row>
    <row r="19" spans="1:25" ht="15">
      <c r="A19" s="29">
        <v>16</v>
      </c>
      <c r="B19" s="71" t="s">
        <v>386</v>
      </c>
      <c r="C19" s="18">
        <v>0</v>
      </c>
      <c r="D19" s="18">
        <v>1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0</v>
      </c>
      <c r="L19" s="18">
        <v>1</v>
      </c>
      <c r="M19" s="18">
        <v>0</v>
      </c>
      <c r="N19" s="18">
        <v>1</v>
      </c>
      <c r="O19" s="18">
        <v>1</v>
      </c>
      <c r="P19" s="28">
        <v>0</v>
      </c>
      <c r="Q19" s="28">
        <v>0</v>
      </c>
      <c r="R19" s="28">
        <v>0</v>
      </c>
      <c r="S19" s="28">
        <v>1</v>
      </c>
      <c r="T19" s="28">
        <v>0</v>
      </c>
      <c r="U19" s="28">
        <v>0</v>
      </c>
      <c r="V19" s="28">
        <v>1</v>
      </c>
      <c r="W19" s="39">
        <f t="shared" si="0"/>
        <v>8</v>
      </c>
      <c r="X19" s="39">
        <f t="shared" si="1"/>
        <v>29.62962962962963</v>
      </c>
      <c r="Y19" s="67" t="s">
        <v>205</v>
      </c>
    </row>
    <row r="20" spans="1:25" ht="15">
      <c r="A20" s="29">
        <v>17</v>
      </c>
      <c r="B20" s="71" t="s">
        <v>387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0</v>
      </c>
      <c r="I20" s="18">
        <v>1</v>
      </c>
      <c r="J20" s="18">
        <v>1</v>
      </c>
      <c r="K20" s="18">
        <v>1</v>
      </c>
      <c r="L20" s="18">
        <v>0</v>
      </c>
      <c r="M20" s="18">
        <v>1</v>
      </c>
      <c r="N20" s="18">
        <v>1</v>
      </c>
      <c r="O20" s="18">
        <v>1</v>
      </c>
      <c r="P20" s="28">
        <v>1</v>
      </c>
      <c r="Q20" s="28">
        <v>0</v>
      </c>
      <c r="R20" s="28">
        <v>0</v>
      </c>
      <c r="S20" s="28">
        <v>1</v>
      </c>
      <c r="T20" s="28">
        <v>0</v>
      </c>
      <c r="U20" s="28">
        <v>0</v>
      </c>
      <c r="V20" s="28">
        <v>1</v>
      </c>
      <c r="W20" s="39">
        <f t="shared" si="0"/>
        <v>14</v>
      </c>
      <c r="X20" s="39">
        <f t="shared" si="1"/>
        <v>51.851851851851855</v>
      </c>
      <c r="Y20" s="64" t="s">
        <v>203</v>
      </c>
    </row>
    <row r="21" spans="1:25" ht="15">
      <c r="A21" s="29">
        <v>18</v>
      </c>
      <c r="B21" s="71" t="s">
        <v>388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0</v>
      </c>
      <c r="I21" s="18">
        <v>1</v>
      </c>
      <c r="J21" s="18">
        <v>1</v>
      </c>
      <c r="K21" s="18">
        <v>1</v>
      </c>
      <c r="L21" s="18">
        <v>1</v>
      </c>
      <c r="M21" s="18">
        <v>0</v>
      </c>
      <c r="N21" s="18">
        <v>0</v>
      </c>
      <c r="O21" s="18">
        <v>1</v>
      </c>
      <c r="P21" s="28">
        <v>0</v>
      </c>
      <c r="Q21" s="28">
        <v>1</v>
      </c>
      <c r="R21" s="28">
        <v>1</v>
      </c>
      <c r="S21" s="28">
        <v>1</v>
      </c>
      <c r="T21" s="28">
        <v>0</v>
      </c>
      <c r="U21" s="28">
        <v>0</v>
      </c>
      <c r="V21" s="28">
        <v>1</v>
      </c>
      <c r="W21" s="39">
        <f t="shared" si="0"/>
        <v>14</v>
      </c>
      <c r="X21" s="39">
        <f t="shared" si="1"/>
        <v>51.851851851851855</v>
      </c>
      <c r="Y21" s="64" t="s">
        <v>203</v>
      </c>
    </row>
    <row r="22" spans="1:25" ht="15">
      <c r="A22" s="29">
        <v>20</v>
      </c>
      <c r="B22" s="71" t="s">
        <v>390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1</v>
      </c>
      <c r="J22" s="18">
        <v>1</v>
      </c>
      <c r="K22" s="18">
        <v>1</v>
      </c>
      <c r="L22" s="18">
        <v>0</v>
      </c>
      <c r="M22" s="18">
        <v>1</v>
      </c>
      <c r="N22" s="18">
        <v>1</v>
      </c>
      <c r="O22" s="18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1</v>
      </c>
      <c r="W22" s="39">
        <f t="shared" si="0"/>
        <v>7</v>
      </c>
      <c r="X22" s="39">
        <f t="shared" si="1"/>
        <v>25.925925925925927</v>
      </c>
      <c r="Y22" s="67" t="s">
        <v>205</v>
      </c>
    </row>
    <row r="23" spans="1:25" ht="15">
      <c r="A23" s="29">
        <v>21</v>
      </c>
      <c r="B23" s="71" t="s">
        <v>391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0</v>
      </c>
      <c r="I23" s="18">
        <v>1</v>
      </c>
      <c r="J23" s="18">
        <v>1</v>
      </c>
      <c r="K23" s="18">
        <v>1</v>
      </c>
      <c r="L23" s="18">
        <v>0</v>
      </c>
      <c r="M23" s="18">
        <v>1</v>
      </c>
      <c r="N23" s="18">
        <v>1</v>
      </c>
      <c r="O23" s="18">
        <v>1</v>
      </c>
      <c r="P23" s="28">
        <v>1</v>
      </c>
      <c r="Q23" s="28">
        <v>1</v>
      </c>
      <c r="R23" s="28">
        <v>0</v>
      </c>
      <c r="S23" s="28">
        <v>1</v>
      </c>
      <c r="T23" s="28">
        <v>0</v>
      </c>
      <c r="U23" s="28">
        <v>0</v>
      </c>
      <c r="V23" s="28">
        <v>1</v>
      </c>
      <c r="W23" s="39">
        <f t="shared" si="0"/>
        <v>15</v>
      </c>
      <c r="X23" s="39">
        <f t="shared" si="1"/>
        <v>55.55555555555556</v>
      </c>
      <c r="Y23" s="64" t="s">
        <v>203</v>
      </c>
    </row>
    <row r="24" spans="1:25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8"/>
      <c r="W24" s="39">
        <f t="shared" si="0"/>
        <v>0</v>
      </c>
      <c r="X24" s="39">
        <f t="shared" si="1"/>
        <v>0</v>
      </c>
      <c r="Y24" s="29"/>
    </row>
    <row r="25" spans="1:25" ht="45">
      <c r="A25" s="5"/>
      <c r="B25" s="33" t="s">
        <v>278</v>
      </c>
      <c r="C25" s="6">
        <f aca="true" t="shared" si="2" ref="C25:V25">C5+C6+C7+C8+C9+C10+C11+C12+C13+C14+C15+C16+C17+C18+C19+C20+C21+C22+C23</f>
        <v>15</v>
      </c>
      <c r="D25" s="6">
        <f t="shared" si="2"/>
        <v>14</v>
      </c>
      <c r="E25" s="6">
        <f t="shared" si="2"/>
        <v>11</v>
      </c>
      <c r="F25" s="6">
        <f t="shared" si="2"/>
        <v>15</v>
      </c>
      <c r="G25" s="6">
        <f t="shared" si="2"/>
        <v>15</v>
      </c>
      <c r="H25" s="6">
        <f t="shared" si="2"/>
        <v>9</v>
      </c>
      <c r="I25" s="6">
        <f t="shared" si="2"/>
        <v>17</v>
      </c>
      <c r="J25" s="6">
        <f t="shared" si="2"/>
        <v>11</v>
      </c>
      <c r="K25" s="6">
        <f t="shared" si="2"/>
        <v>17</v>
      </c>
      <c r="L25" s="6">
        <f t="shared" si="2"/>
        <v>12</v>
      </c>
      <c r="M25" s="6">
        <f t="shared" si="2"/>
        <v>14</v>
      </c>
      <c r="N25" s="6">
        <f t="shared" si="2"/>
        <v>11</v>
      </c>
      <c r="O25" s="6">
        <f t="shared" si="2"/>
        <v>18</v>
      </c>
      <c r="P25" s="6">
        <f t="shared" si="2"/>
        <v>9</v>
      </c>
      <c r="Q25" s="6">
        <f t="shared" si="2"/>
        <v>5</v>
      </c>
      <c r="R25" s="6">
        <f t="shared" si="2"/>
        <v>6</v>
      </c>
      <c r="S25" s="6">
        <f t="shared" si="2"/>
        <v>16</v>
      </c>
      <c r="T25" s="6">
        <f t="shared" si="2"/>
        <v>0</v>
      </c>
      <c r="U25" s="6">
        <f t="shared" si="2"/>
        <v>0</v>
      </c>
      <c r="V25" s="6">
        <f t="shared" si="2"/>
        <v>18</v>
      </c>
      <c r="W25" s="6"/>
      <c r="X25" s="6"/>
      <c r="Y25" s="7"/>
    </row>
    <row r="26" spans="2:22" ht="48" customHeight="1">
      <c r="B26" s="22" t="s">
        <v>24</v>
      </c>
      <c r="C26" s="78">
        <f>C25*100/21</f>
        <v>71.42857142857143</v>
      </c>
      <c r="D26" s="75">
        <f aca="true" t="shared" si="3" ref="D26:U26">D25*100/21</f>
        <v>66.66666666666667</v>
      </c>
      <c r="E26" s="75">
        <f t="shared" si="3"/>
        <v>52.38095238095238</v>
      </c>
      <c r="F26" s="78">
        <f t="shared" si="3"/>
        <v>71.42857142857143</v>
      </c>
      <c r="G26" s="78">
        <f t="shared" si="3"/>
        <v>71.42857142857143</v>
      </c>
      <c r="H26" s="76">
        <f t="shared" si="3"/>
        <v>42.857142857142854</v>
      </c>
      <c r="I26" s="74">
        <f t="shared" si="3"/>
        <v>80.95238095238095</v>
      </c>
      <c r="J26" s="75">
        <f t="shared" si="3"/>
        <v>52.38095238095238</v>
      </c>
      <c r="K26" s="74">
        <f t="shared" si="3"/>
        <v>80.95238095238095</v>
      </c>
      <c r="L26" s="75">
        <f t="shared" si="3"/>
        <v>57.142857142857146</v>
      </c>
      <c r="M26" s="75">
        <f t="shared" si="3"/>
        <v>66.66666666666667</v>
      </c>
      <c r="N26" s="75">
        <f t="shared" si="3"/>
        <v>52.38095238095238</v>
      </c>
      <c r="O26" s="74">
        <f t="shared" si="3"/>
        <v>85.71428571428571</v>
      </c>
      <c r="P26" s="76">
        <f t="shared" si="3"/>
        <v>42.857142857142854</v>
      </c>
      <c r="Q26" s="77">
        <f t="shared" si="3"/>
        <v>23.80952380952381</v>
      </c>
      <c r="R26" s="77">
        <f t="shared" si="3"/>
        <v>28.571428571428573</v>
      </c>
      <c r="S26" s="78">
        <f t="shared" si="3"/>
        <v>76.19047619047619</v>
      </c>
      <c r="T26">
        <f t="shared" si="3"/>
        <v>0</v>
      </c>
      <c r="U26">
        <f t="shared" si="3"/>
        <v>0</v>
      </c>
      <c r="V26" s="77">
        <f>V25*100/126</f>
        <v>14.285714285714286</v>
      </c>
    </row>
    <row r="27" spans="2:13" ht="31.5" customHeight="1">
      <c r="B27" s="100" t="s">
        <v>279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5" ht="21">
      <c r="B28" s="102" t="s">
        <v>443</v>
      </c>
      <c r="C28" s="113"/>
      <c r="D28" s="113"/>
      <c r="E28" s="113"/>
    </row>
    <row r="29" spans="2:5" ht="21">
      <c r="B29" s="103" t="s">
        <v>413</v>
      </c>
      <c r="C29" s="114"/>
      <c r="D29" s="114"/>
      <c r="E29" s="114"/>
    </row>
    <row r="30" spans="2:5" ht="21">
      <c r="B30" s="99" t="s">
        <v>410</v>
      </c>
      <c r="C30" s="99"/>
      <c r="D30" s="99"/>
      <c r="E30" s="99"/>
    </row>
  </sheetData>
  <sheetProtection/>
  <mergeCells count="28">
    <mergeCell ref="B30:E30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  <mergeCell ref="X2:X3"/>
    <mergeCell ref="Y2:Y3"/>
    <mergeCell ref="P2:P3"/>
    <mergeCell ref="Q2:Q3"/>
    <mergeCell ref="R2:R3"/>
    <mergeCell ref="J2:J3"/>
    <mergeCell ref="K2:K3"/>
    <mergeCell ref="L2:L3"/>
    <mergeCell ref="M2:M3"/>
    <mergeCell ref="N2:N3"/>
    <mergeCell ref="B27:M27"/>
    <mergeCell ref="B28:E28"/>
    <mergeCell ref="B29:E29"/>
    <mergeCell ref="S2:S3"/>
    <mergeCell ref="V2:V3"/>
    <mergeCell ref="W2:W3"/>
    <mergeCell ref="O2:O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70" zoomScaleNormal="70" zoomScalePageLayoutView="0" workbookViewId="0" topLeftCell="A1">
      <selection activeCell="Q34" sqref="Q34"/>
    </sheetView>
  </sheetViews>
  <sheetFormatPr defaultColWidth="9.140625" defaultRowHeight="15"/>
  <cols>
    <col min="1" max="1" width="5.7109375" style="0" customWidth="1"/>
    <col min="2" max="2" width="19.710937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7.7109375" style="0" customWidth="1"/>
    <col min="13" max="13" width="12.00390625" style="0" customWidth="1"/>
    <col min="14" max="14" width="11.421875" style="0" customWidth="1"/>
    <col min="15" max="15" width="16.00390625" style="0" customWidth="1"/>
    <col min="16" max="16" width="8.421875" style="0" customWidth="1"/>
    <col min="17" max="17" width="21.140625" style="0" customWidth="1"/>
    <col min="18" max="18" width="13.28125" style="0" customWidth="1"/>
    <col min="19" max="19" width="12.57421875" style="0" customWidth="1"/>
    <col min="20" max="20" width="17.7109375" style="0" customWidth="1"/>
  </cols>
  <sheetData>
    <row r="1" spans="1:20" ht="23.25" customHeight="1" thickBot="1">
      <c r="A1" s="88" t="s">
        <v>0</v>
      </c>
      <c r="B1" s="90" t="s">
        <v>1</v>
      </c>
      <c r="C1" s="92" t="s">
        <v>91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44"/>
      <c r="S1" s="44"/>
      <c r="T1" s="5"/>
    </row>
    <row r="2" spans="1:20" ht="15" customHeight="1" thickBot="1">
      <c r="A2" s="89"/>
      <c r="B2" s="91"/>
      <c r="C2" s="94" t="s">
        <v>23</v>
      </c>
      <c r="D2" s="94" t="s">
        <v>22</v>
      </c>
      <c r="E2" s="94"/>
      <c r="F2" s="94"/>
      <c r="G2" s="94" t="s">
        <v>9</v>
      </c>
      <c r="H2" s="94"/>
      <c r="I2" s="94"/>
      <c r="J2" s="96" t="s">
        <v>21</v>
      </c>
      <c r="K2" s="94" t="s">
        <v>14</v>
      </c>
      <c r="L2" s="94"/>
      <c r="M2" s="94"/>
      <c r="N2" s="94" t="s">
        <v>17</v>
      </c>
      <c r="O2" s="94"/>
      <c r="P2" s="97" t="s">
        <v>20</v>
      </c>
      <c r="Q2" s="97"/>
      <c r="R2" s="11"/>
      <c r="S2" s="11"/>
      <c r="T2" s="8"/>
    </row>
    <row r="3" spans="1:20" ht="76.5" customHeight="1" thickBot="1">
      <c r="A3" s="89"/>
      <c r="B3" s="91"/>
      <c r="C3" s="95"/>
      <c r="D3" s="95"/>
      <c r="E3" s="95"/>
      <c r="F3" s="95"/>
      <c r="G3" s="95"/>
      <c r="H3" s="95"/>
      <c r="I3" s="95"/>
      <c r="J3" s="96"/>
      <c r="K3" s="95"/>
      <c r="L3" s="95"/>
      <c r="M3" s="95"/>
      <c r="N3" s="95"/>
      <c r="O3" s="95"/>
      <c r="P3" s="98"/>
      <c r="Q3" s="98"/>
      <c r="R3" s="22" t="s">
        <v>26</v>
      </c>
      <c r="S3" s="22" t="s">
        <v>24</v>
      </c>
      <c r="T3" s="23" t="s">
        <v>25</v>
      </c>
    </row>
    <row r="4" spans="1:20" ht="15.75" thickBot="1">
      <c r="A4" s="89"/>
      <c r="B4" s="91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1" ht="15.75" thickBot="1">
      <c r="A5" s="9">
        <v>1</v>
      </c>
      <c r="B5" s="50" t="s">
        <v>181</v>
      </c>
      <c r="C5" s="14">
        <v>1</v>
      </c>
      <c r="D5" s="15">
        <v>3</v>
      </c>
      <c r="E5" s="15">
        <v>1</v>
      </c>
      <c r="F5" s="15">
        <v>2</v>
      </c>
      <c r="G5" s="15">
        <v>3</v>
      </c>
      <c r="H5" s="15">
        <v>0</v>
      </c>
      <c r="I5" s="15">
        <v>1</v>
      </c>
      <c r="J5" s="15">
        <v>1</v>
      </c>
      <c r="K5" s="15">
        <v>0</v>
      </c>
      <c r="L5" s="15">
        <v>0</v>
      </c>
      <c r="M5" s="15">
        <v>6</v>
      </c>
      <c r="N5" s="15">
        <v>2</v>
      </c>
      <c r="O5" s="15">
        <v>0</v>
      </c>
      <c r="P5" s="15">
        <v>1</v>
      </c>
      <c r="Q5" s="16">
        <v>0</v>
      </c>
      <c r="R5" s="21">
        <f>SUM(C5+D5+E5+F5+G5+H5+I5+J5+K5+L5+M5+N5+O5+P5+Q5)</f>
        <v>21</v>
      </c>
      <c r="S5" s="24">
        <f>R5*100/50</f>
        <v>42</v>
      </c>
      <c r="T5" s="60" t="s">
        <v>202</v>
      </c>
      <c r="U5" s="63"/>
    </row>
    <row r="6" spans="1:21" ht="15.75" thickBot="1">
      <c r="A6" s="9">
        <v>2</v>
      </c>
      <c r="B6" s="51" t="s">
        <v>182</v>
      </c>
      <c r="C6" s="17">
        <v>1</v>
      </c>
      <c r="D6" s="18">
        <v>1</v>
      </c>
      <c r="E6" s="18">
        <v>1</v>
      </c>
      <c r="F6" s="18">
        <v>2</v>
      </c>
      <c r="G6" s="18">
        <v>4</v>
      </c>
      <c r="H6" s="18">
        <v>2</v>
      </c>
      <c r="I6" s="18">
        <v>1</v>
      </c>
      <c r="J6" s="18">
        <v>1</v>
      </c>
      <c r="K6" s="18">
        <v>1</v>
      </c>
      <c r="L6" s="18">
        <v>3</v>
      </c>
      <c r="M6" s="18">
        <v>0</v>
      </c>
      <c r="N6" s="18">
        <v>1</v>
      </c>
      <c r="O6" s="18">
        <v>0</v>
      </c>
      <c r="P6" s="18">
        <v>3</v>
      </c>
      <c r="Q6" s="19">
        <v>1</v>
      </c>
      <c r="R6" s="21">
        <f>SUM(C6+D6+E6+F6+G6+H6+I6+J6+K6+L6+M6+N6+O6+P6+Q6)</f>
        <v>22</v>
      </c>
      <c r="S6" s="24">
        <f>R6*100/50</f>
        <v>44</v>
      </c>
      <c r="T6" s="60" t="s">
        <v>202</v>
      </c>
      <c r="U6" s="63"/>
    </row>
    <row r="7" spans="1:21" ht="15.75" thickBot="1">
      <c r="A7" s="9">
        <v>3</v>
      </c>
      <c r="B7" s="51" t="s">
        <v>183</v>
      </c>
      <c r="C7" s="17">
        <v>1</v>
      </c>
      <c r="D7" s="18">
        <v>1</v>
      </c>
      <c r="E7" s="18">
        <v>1</v>
      </c>
      <c r="F7" s="18">
        <v>2</v>
      </c>
      <c r="G7" s="18">
        <v>3</v>
      </c>
      <c r="H7" s="18">
        <v>2</v>
      </c>
      <c r="I7" s="18">
        <v>1</v>
      </c>
      <c r="J7" s="18">
        <v>1</v>
      </c>
      <c r="K7" s="18">
        <v>1</v>
      </c>
      <c r="L7" s="18">
        <v>3</v>
      </c>
      <c r="M7" s="18">
        <v>0</v>
      </c>
      <c r="N7" s="18">
        <v>1</v>
      </c>
      <c r="O7" s="18">
        <v>0</v>
      </c>
      <c r="P7" s="18">
        <v>4</v>
      </c>
      <c r="Q7" s="19">
        <v>1</v>
      </c>
      <c r="R7" s="21">
        <f>C7+D7+E7+F7+G7+H7+I7+J7+K7+L7+M7+N7+O7+P7+Q7</f>
        <v>22</v>
      </c>
      <c r="S7" s="24">
        <f aca="true" t="shared" si="0" ref="S7:S30">R7*100/50</f>
        <v>44</v>
      </c>
      <c r="T7" s="60" t="s">
        <v>202</v>
      </c>
      <c r="U7" s="63"/>
    </row>
    <row r="8" spans="1:21" ht="15.75" thickBot="1">
      <c r="A8" s="9">
        <v>4</v>
      </c>
      <c r="B8" s="51" t="s">
        <v>184</v>
      </c>
      <c r="C8" s="17">
        <v>1</v>
      </c>
      <c r="D8" s="18">
        <v>2</v>
      </c>
      <c r="E8" s="18">
        <v>1</v>
      </c>
      <c r="F8" s="18">
        <v>2</v>
      </c>
      <c r="G8" s="18">
        <v>3</v>
      </c>
      <c r="H8" s="18">
        <v>0</v>
      </c>
      <c r="I8" s="18">
        <v>1</v>
      </c>
      <c r="J8" s="18">
        <v>2</v>
      </c>
      <c r="K8" s="18">
        <v>0</v>
      </c>
      <c r="L8" s="18">
        <v>3</v>
      </c>
      <c r="M8" s="18">
        <v>4</v>
      </c>
      <c r="N8" s="18">
        <v>1</v>
      </c>
      <c r="O8" s="18">
        <v>3</v>
      </c>
      <c r="P8" s="18">
        <v>4</v>
      </c>
      <c r="Q8" s="19">
        <v>3</v>
      </c>
      <c r="R8" s="21">
        <f aca="true" t="shared" si="1" ref="R8:R30">SUM(C8+D8+E8+F8+G8+H8+I8+J8+K8+L8+M8+N8+O8+P8+Q8)</f>
        <v>30</v>
      </c>
      <c r="S8" s="24">
        <f t="shared" si="0"/>
        <v>60</v>
      </c>
      <c r="T8" s="58" t="s">
        <v>203</v>
      </c>
      <c r="U8" s="63"/>
    </row>
    <row r="9" spans="1:20" ht="15.75" thickBot="1">
      <c r="A9" s="9">
        <v>5</v>
      </c>
      <c r="B9" s="51" t="s">
        <v>185</v>
      </c>
      <c r="C9" s="17">
        <v>1</v>
      </c>
      <c r="D9" s="18">
        <v>3</v>
      </c>
      <c r="E9" s="18">
        <v>1</v>
      </c>
      <c r="F9" s="18">
        <v>1</v>
      </c>
      <c r="G9" s="18">
        <v>3</v>
      </c>
      <c r="H9" s="18">
        <v>1</v>
      </c>
      <c r="I9" s="18">
        <v>1</v>
      </c>
      <c r="J9" s="18">
        <v>0</v>
      </c>
      <c r="K9" s="18">
        <v>1</v>
      </c>
      <c r="L9" s="18">
        <v>3</v>
      </c>
      <c r="M9" s="18">
        <v>2</v>
      </c>
      <c r="N9" s="18">
        <v>1</v>
      </c>
      <c r="O9" s="18">
        <v>0</v>
      </c>
      <c r="P9" s="18">
        <v>0</v>
      </c>
      <c r="Q9" s="19">
        <v>3</v>
      </c>
      <c r="R9" s="21">
        <f t="shared" si="1"/>
        <v>21</v>
      </c>
      <c r="S9" s="24">
        <f t="shared" si="0"/>
        <v>42</v>
      </c>
      <c r="T9" s="60" t="s">
        <v>202</v>
      </c>
    </row>
    <row r="10" spans="1:20" ht="15.75" thickBot="1">
      <c r="A10" s="9">
        <v>6</v>
      </c>
      <c r="B10" s="51" t="s">
        <v>186</v>
      </c>
      <c r="C10" s="17">
        <v>1</v>
      </c>
      <c r="D10" s="18">
        <v>1</v>
      </c>
      <c r="E10" s="18">
        <v>1</v>
      </c>
      <c r="F10" s="18">
        <v>2</v>
      </c>
      <c r="G10" s="18">
        <v>4</v>
      </c>
      <c r="H10" s="18">
        <v>2</v>
      </c>
      <c r="I10" s="18">
        <v>1</v>
      </c>
      <c r="J10" s="18">
        <v>1</v>
      </c>
      <c r="K10" s="18">
        <v>1</v>
      </c>
      <c r="L10" s="18">
        <v>0</v>
      </c>
      <c r="M10" s="18">
        <v>0</v>
      </c>
      <c r="N10" s="18">
        <v>2</v>
      </c>
      <c r="O10" s="18">
        <v>1</v>
      </c>
      <c r="P10" s="18">
        <v>1</v>
      </c>
      <c r="Q10" s="19">
        <v>2</v>
      </c>
      <c r="R10" s="21">
        <f t="shared" si="1"/>
        <v>20</v>
      </c>
      <c r="S10" s="24">
        <f t="shared" si="0"/>
        <v>40</v>
      </c>
      <c r="T10" s="60" t="s">
        <v>202</v>
      </c>
    </row>
    <row r="11" spans="1:20" ht="15.75" thickBot="1">
      <c r="A11" s="9">
        <v>7</v>
      </c>
      <c r="B11" s="51" t="s">
        <v>187</v>
      </c>
      <c r="C11" s="17">
        <v>1</v>
      </c>
      <c r="D11" s="18">
        <v>3</v>
      </c>
      <c r="E11" s="18">
        <v>0</v>
      </c>
      <c r="F11" s="18">
        <v>2</v>
      </c>
      <c r="G11" s="18">
        <v>4</v>
      </c>
      <c r="H11" s="18">
        <v>2</v>
      </c>
      <c r="I11" s="18">
        <v>1</v>
      </c>
      <c r="J11" s="18">
        <v>0</v>
      </c>
      <c r="K11" s="18">
        <v>1</v>
      </c>
      <c r="L11" s="18">
        <v>3</v>
      </c>
      <c r="M11" s="18">
        <v>1</v>
      </c>
      <c r="N11" s="18">
        <v>2</v>
      </c>
      <c r="O11" s="18">
        <v>0</v>
      </c>
      <c r="P11" s="18">
        <v>0</v>
      </c>
      <c r="Q11" s="19">
        <v>2</v>
      </c>
      <c r="R11" s="21">
        <f t="shared" si="1"/>
        <v>22</v>
      </c>
      <c r="S11" s="24">
        <f t="shared" si="0"/>
        <v>44</v>
      </c>
      <c r="T11" s="60" t="s">
        <v>202</v>
      </c>
    </row>
    <row r="12" spans="1:20" ht="15.75" thickBot="1">
      <c r="A12" s="9">
        <v>8</v>
      </c>
      <c r="B12" s="51" t="s">
        <v>188</v>
      </c>
      <c r="C12" s="17">
        <v>1</v>
      </c>
      <c r="D12" s="18">
        <v>1</v>
      </c>
      <c r="E12" s="18">
        <v>1</v>
      </c>
      <c r="F12" s="18">
        <v>2</v>
      </c>
      <c r="G12" s="18">
        <v>4</v>
      </c>
      <c r="H12" s="18">
        <v>1</v>
      </c>
      <c r="I12" s="18">
        <v>1</v>
      </c>
      <c r="J12" s="18">
        <v>1</v>
      </c>
      <c r="K12" s="18">
        <v>0</v>
      </c>
      <c r="L12" s="18">
        <v>0</v>
      </c>
      <c r="M12" s="18">
        <v>2</v>
      </c>
      <c r="N12" s="18">
        <v>1</v>
      </c>
      <c r="O12" s="18">
        <v>2</v>
      </c>
      <c r="P12" s="18">
        <v>1</v>
      </c>
      <c r="Q12" s="19">
        <v>2</v>
      </c>
      <c r="R12" s="21">
        <f t="shared" si="1"/>
        <v>20</v>
      </c>
      <c r="S12" s="24">
        <f t="shared" si="0"/>
        <v>40</v>
      </c>
      <c r="T12" s="60" t="s">
        <v>202</v>
      </c>
    </row>
    <row r="13" spans="1:20" ht="15.75" thickBot="1">
      <c r="A13" s="9">
        <v>9</v>
      </c>
      <c r="B13" s="51" t="s">
        <v>189</v>
      </c>
      <c r="C13" s="17">
        <v>1</v>
      </c>
      <c r="D13" s="18">
        <v>1</v>
      </c>
      <c r="E13" s="18">
        <v>1</v>
      </c>
      <c r="F13" s="18">
        <v>2</v>
      </c>
      <c r="G13" s="18">
        <v>4</v>
      </c>
      <c r="H13" s="18">
        <v>2</v>
      </c>
      <c r="I13" s="18">
        <v>1</v>
      </c>
      <c r="J13" s="18">
        <v>1</v>
      </c>
      <c r="K13" s="18">
        <v>1</v>
      </c>
      <c r="L13" s="18">
        <v>0</v>
      </c>
      <c r="M13" s="18">
        <v>0</v>
      </c>
      <c r="N13" s="18">
        <v>2</v>
      </c>
      <c r="O13" s="18">
        <v>1</v>
      </c>
      <c r="P13" s="18">
        <v>1</v>
      </c>
      <c r="Q13" s="19">
        <v>2</v>
      </c>
      <c r="R13" s="21">
        <f t="shared" si="1"/>
        <v>20</v>
      </c>
      <c r="S13" s="24">
        <f t="shared" si="0"/>
        <v>40</v>
      </c>
      <c r="T13" s="60" t="s">
        <v>202</v>
      </c>
    </row>
    <row r="14" spans="1:20" ht="15.75" thickBot="1">
      <c r="A14" s="9">
        <v>10</v>
      </c>
      <c r="B14" s="51" t="s">
        <v>190</v>
      </c>
      <c r="C14" s="17">
        <v>1</v>
      </c>
      <c r="D14" s="18">
        <v>2</v>
      </c>
      <c r="E14" s="18">
        <v>1</v>
      </c>
      <c r="F14" s="18">
        <v>1</v>
      </c>
      <c r="G14" s="18">
        <v>3</v>
      </c>
      <c r="H14" s="18">
        <v>0</v>
      </c>
      <c r="I14" s="18">
        <v>1</v>
      </c>
      <c r="J14" s="18">
        <v>1</v>
      </c>
      <c r="K14" s="18">
        <v>0</v>
      </c>
      <c r="L14" s="18">
        <v>0</v>
      </c>
      <c r="M14" s="18">
        <v>6</v>
      </c>
      <c r="N14" s="18">
        <v>2</v>
      </c>
      <c r="O14" s="18">
        <v>0</v>
      </c>
      <c r="P14" s="18">
        <v>1</v>
      </c>
      <c r="Q14" s="19">
        <v>0</v>
      </c>
      <c r="R14" s="21">
        <f t="shared" si="1"/>
        <v>19</v>
      </c>
      <c r="S14" s="24">
        <f t="shared" si="0"/>
        <v>38</v>
      </c>
      <c r="T14" s="60" t="s">
        <v>202</v>
      </c>
    </row>
    <row r="15" spans="1:20" ht="15.75" thickBot="1">
      <c r="A15" s="9">
        <v>11</v>
      </c>
      <c r="B15" s="51" t="s">
        <v>191</v>
      </c>
      <c r="C15" s="17">
        <v>1</v>
      </c>
      <c r="D15" s="18">
        <v>2</v>
      </c>
      <c r="E15" s="18">
        <v>1</v>
      </c>
      <c r="F15" s="18">
        <v>1</v>
      </c>
      <c r="G15" s="18">
        <v>4</v>
      </c>
      <c r="H15" s="18">
        <v>0</v>
      </c>
      <c r="I15" s="18">
        <v>1</v>
      </c>
      <c r="J15" s="18">
        <v>0</v>
      </c>
      <c r="K15" s="18">
        <v>1</v>
      </c>
      <c r="L15" s="18">
        <v>0</v>
      </c>
      <c r="M15" s="18">
        <v>0</v>
      </c>
      <c r="N15" s="18">
        <v>2</v>
      </c>
      <c r="O15" s="18">
        <v>0</v>
      </c>
      <c r="P15" s="18">
        <v>3</v>
      </c>
      <c r="Q15" s="19">
        <v>3</v>
      </c>
      <c r="R15" s="21">
        <f t="shared" si="1"/>
        <v>19</v>
      </c>
      <c r="S15" s="24">
        <f t="shared" si="0"/>
        <v>38</v>
      </c>
      <c r="T15" s="60" t="s">
        <v>202</v>
      </c>
    </row>
    <row r="16" spans="1:20" ht="15.75" thickBot="1">
      <c r="A16" s="9">
        <v>12</v>
      </c>
      <c r="B16" s="51" t="s">
        <v>192</v>
      </c>
      <c r="C16" s="17">
        <v>1</v>
      </c>
      <c r="D16" s="18">
        <v>2</v>
      </c>
      <c r="E16" s="18">
        <v>1</v>
      </c>
      <c r="F16" s="18">
        <v>2</v>
      </c>
      <c r="G16" s="18">
        <v>4</v>
      </c>
      <c r="H16" s="18">
        <v>1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2</v>
      </c>
      <c r="O16" s="18">
        <v>0</v>
      </c>
      <c r="P16" s="18">
        <v>2</v>
      </c>
      <c r="Q16" s="19">
        <v>0</v>
      </c>
      <c r="R16" s="21">
        <f t="shared" si="1"/>
        <v>16</v>
      </c>
      <c r="S16" s="24">
        <f t="shared" si="0"/>
        <v>32</v>
      </c>
      <c r="T16" s="60" t="s">
        <v>204</v>
      </c>
    </row>
    <row r="17" spans="1:20" ht="15.75" thickBot="1">
      <c r="A17" s="9">
        <v>13</v>
      </c>
      <c r="B17" s="51" t="s">
        <v>193</v>
      </c>
      <c r="C17" s="17">
        <v>1</v>
      </c>
      <c r="D17" s="18">
        <v>2</v>
      </c>
      <c r="E17" s="18">
        <v>1</v>
      </c>
      <c r="F17" s="18">
        <v>1</v>
      </c>
      <c r="G17" s="18">
        <v>4</v>
      </c>
      <c r="H17" s="18">
        <v>1</v>
      </c>
      <c r="I17" s="18">
        <v>1</v>
      </c>
      <c r="J17" s="18">
        <v>1</v>
      </c>
      <c r="K17" s="18">
        <v>0</v>
      </c>
      <c r="L17" s="18">
        <v>3</v>
      </c>
      <c r="M17" s="18">
        <v>0</v>
      </c>
      <c r="N17" s="18">
        <v>2</v>
      </c>
      <c r="O17" s="18">
        <v>1</v>
      </c>
      <c r="P17" s="18">
        <v>1</v>
      </c>
      <c r="Q17" s="19">
        <v>2</v>
      </c>
      <c r="R17" s="21">
        <f t="shared" si="1"/>
        <v>21</v>
      </c>
      <c r="S17" s="24">
        <f t="shared" si="0"/>
        <v>42</v>
      </c>
      <c r="T17" s="60" t="s">
        <v>202</v>
      </c>
    </row>
    <row r="18" spans="1:20" ht="15.75" thickBot="1">
      <c r="A18" s="9">
        <v>14</v>
      </c>
      <c r="B18" s="51" t="s">
        <v>194</v>
      </c>
      <c r="C18" s="17">
        <v>0</v>
      </c>
      <c r="D18" s="18">
        <v>0</v>
      </c>
      <c r="E18" s="18">
        <v>1</v>
      </c>
      <c r="F18" s="18">
        <v>0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9">
        <v>0</v>
      </c>
      <c r="R18" s="21">
        <f t="shared" si="1"/>
        <v>5</v>
      </c>
      <c r="S18" s="24">
        <f t="shared" si="0"/>
        <v>10</v>
      </c>
      <c r="T18" s="59" t="s">
        <v>205</v>
      </c>
    </row>
    <row r="19" spans="1:20" ht="15.75" thickBot="1">
      <c r="A19" s="9">
        <v>15</v>
      </c>
      <c r="B19" s="51" t="s">
        <v>195</v>
      </c>
      <c r="C19" s="17">
        <v>0</v>
      </c>
      <c r="D19" s="18">
        <v>0</v>
      </c>
      <c r="E19" s="18">
        <v>0</v>
      </c>
      <c r="F19" s="18">
        <v>0</v>
      </c>
      <c r="G19" s="18">
        <v>3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3</v>
      </c>
      <c r="N19" s="18">
        <v>0</v>
      </c>
      <c r="O19" s="18">
        <v>0</v>
      </c>
      <c r="P19" s="18">
        <v>0</v>
      </c>
      <c r="Q19" s="19">
        <v>1</v>
      </c>
      <c r="R19" s="21">
        <f t="shared" si="1"/>
        <v>8</v>
      </c>
      <c r="S19" s="24">
        <f t="shared" si="0"/>
        <v>16</v>
      </c>
      <c r="T19" s="59" t="s">
        <v>205</v>
      </c>
    </row>
    <row r="20" spans="1:20" ht="15.75" thickBot="1">
      <c r="A20" s="9">
        <v>16</v>
      </c>
      <c r="B20" s="51" t="s">
        <v>196</v>
      </c>
      <c r="C20" s="17">
        <v>0</v>
      </c>
      <c r="D20" s="18">
        <v>0</v>
      </c>
      <c r="E20" s="18">
        <v>0</v>
      </c>
      <c r="F20" s="18">
        <v>0</v>
      </c>
      <c r="G20" s="18">
        <v>4</v>
      </c>
      <c r="H20" s="18">
        <v>0</v>
      </c>
      <c r="I20" s="18">
        <v>1</v>
      </c>
      <c r="J20" s="18">
        <v>0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21">
        <f t="shared" si="1"/>
        <v>7</v>
      </c>
      <c r="S20" s="24">
        <f t="shared" si="0"/>
        <v>14</v>
      </c>
      <c r="T20" s="59" t="s">
        <v>205</v>
      </c>
    </row>
    <row r="21" spans="1:20" ht="15.75" thickBot="1">
      <c r="A21" s="9">
        <v>17</v>
      </c>
      <c r="B21" s="51" t="s">
        <v>197</v>
      </c>
      <c r="C21" s="17">
        <v>0</v>
      </c>
      <c r="D21" s="18">
        <v>1</v>
      </c>
      <c r="E21" s="18">
        <v>0</v>
      </c>
      <c r="F21" s="18">
        <v>1</v>
      </c>
      <c r="G21" s="18">
        <v>3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2</v>
      </c>
      <c r="R21" s="21">
        <f t="shared" si="1"/>
        <v>8</v>
      </c>
      <c r="S21" s="24">
        <f t="shared" si="0"/>
        <v>16</v>
      </c>
      <c r="T21" s="59" t="s">
        <v>205</v>
      </c>
    </row>
    <row r="22" spans="1:20" ht="15.75" thickBot="1">
      <c r="A22" s="9">
        <v>18</v>
      </c>
      <c r="B22" s="51" t="s">
        <v>198</v>
      </c>
      <c r="C22" s="17">
        <v>1</v>
      </c>
      <c r="D22" s="18">
        <v>1</v>
      </c>
      <c r="E22" s="18">
        <v>1</v>
      </c>
      <c r="F22" s="18">
        <v>0</v>
      </c>
      <c r="G22" s="18">
        <v>4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9">
        <v>0</v>
      </c>
      <c r="R22" s="21">
        <f t="shared" si="1"/>
        <v>8</v>
      </c>
      <c r="S22" s="24">
        <f t="shared" si="0"/>
        <v>16</v>
      </c>
      <c r="T22" s="59" t="s">
        <v>205</v>
      </c>
    </row>
    <row r="23" spans="1:20" ht="15.75" thickBot="1">
      <c r="A23" s="9">
        <v>19</v>
      </c>
      <c r="B23" s="51" t="s">
        <v>199</v>
      </c>
      <c r="C23" s="17">
        <v>0</v>
      </c>
      <c r="D23" s="18">
        <v>0</v>
      </c>
      <c r="E23" s="18">
        <v>1</v>
      </c>
      <c r="F23" s="18">
        <v>0</v>
      </c>
      <c r="G23" s="18">
        <v>3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2</v>
      </c>
      <c r="Q23" s="19">
        <v>0</v>
      </c>
      <c r="R23" s="21">
        <f t="shared" si="1"/>
        <v>6</v>
      </c>
      <c r="S23" s="24">
        <f t="shared" si="0"/>
        <v>12</v>
      </c>
      <c r="T23" s="59" t="s">
        <v>205</v>
      </c>
    </row>
    <row r="24" spans="1:20" ht="15.75" thickBot="1">
      <c r="A24" s="9">
        <v>20</v>
      </c>
      <c r="B24" s="51" t="s">
        <v>200</v>
      </c>
      <c r="C24" s="17">
        <v>1</v>
      </c>
      <c r="D24" s="18">
        <v>3</v>
      </c>
      <c r="E24" s="18">
        <v>0</v>
      </c>
      <c r="F24" s="18">
        <v>0</v>
      </c>
      <c r="G24" s="18">
        <v>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9">
        <v>1</v>
      </c>
      <c r="R24" s="21">
        <f t="shared" si="1"/>
        <v>8</v>
      </c>
      <c r="S24" s="24">
        <f t="shared" si="0"/>
        <v>16</v>
      </c>
      <c r="T24" s="59" t="s">
        <v>205</v>
      </c>
    </row>
    <row r="25" spans="1:20" ht="15.75" thickBot="1">
      <c r="A25" s="9">
        <v>21</v>
      </c>
      <c r="B25" s="51" t="s">
        <v>201</v>
      </c>
      <c r="C25" s="17">
        <v>0</v>
      </c>
      <c r="D25" s="18">
        <v>0</v>
      </c>
      <c r="E25" s="18">
        <v>1</v>
      </c>
      <c r="F25" s="18">
        <v>0</v>
      </c>
      <c r="G25" s="18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3</v>
      </c>
      <c r="N25" s="18">
        <v>0</v>
      </c>
      <c r="O25" s="18">
        <v>0</v>
      </c>
      <c r="P25" s="18">
        <v>2</v>
      </c>
      <c r="Q25" s="19">
        <v>0</v>
      </c>
      <c r="R25" s="21">
        <f t="shared" si="1"/>
        <v>8</v>
      </c>
      <c r="S25" s="24">
        <f t="shared" si="0"/>
        <v>16</v>
      </c>
      <c r="T25" s="59" t="s">
        <v>205</v>
      </c>
    </row>
    <row r="26" spans="1:20" ht="15.75" thickBot="1">
      <c r="A26" s="9">
        <v>22</v>
      </c>
      <c r="B26" s="5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1"/>
        <v>0</v>
      </c>
      <c r="S26" s="24">
        <f t="shared" si="0"/>
        <v>0</v>
      </c>
      <c r="T26" s="8"/>
    </row>
    <row r="27" spans="1:20" ht="15.75" thickBot="1">
      <c r="A27" s="9">
        <v>23</v>
      </c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1"/>
        <v>0</v>
      </c>
      <c r="S27" s="24">
        <f t="shared" si="0"/>
        <v>0</v>
      </c>
      <c r="T27" s="8"/>
    </row>
    <row r="28" spans="1:20" ht="15.75" thickBot="1">
      <c r="A28" s="9">
        <v>24</v>
      </c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1"/>
        <v>0</v>
      </c>
      <c r="S28" s="24">
        <f t="shared" si="0"/>
        <v>0</v>
      </c>
      <c r="T28" s="8"/>
    </row>
    <row r="29" spans="1:20" ht="15.75" thickBot="1">
      <c r="A29" s="9">
        <v>25</v>
      </c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1"/>
        <v>0</v>
      </c>
      <c r="S29" s="24">
        <f t="shared" si="0"/>
        <v>0</v>
      </c>
      <c r="T29" s="8"/>
    </row>
    <row r="30" spans="1:20" ht="15">
      <c r="A30" s="3">
        <v>26</v>
      </c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1"/>
        <v>0</v>
      </c>
      <c r="S30" s="24">
        <f t="shared" si="0"/>
        <v>0</v>
      </c>
      <c r="T30" s="2"/>
    </row>
    <row r="31" spans="2:17" ht="30">
      <c r="B31" s="22" t="s">
        <v>278</v>
      </c>
      <c r="C31">
        <f>C5+C6+C7+C8+C9+C10+C11+C12+C13+C14+C15+C16+C17+C18+C19+C20+C21+C22+C23+C24+C25</f>
        <v>15</v>
      </c>
      <c r="D31">
        <f aca="true" t="shared" si="2" ref="D31:Q31">D5+D6+D7+D8+D9+D10+D11+D12+D13+D14+D15+D16+D17+D18+D19+D20+D21+D22+D23+D24+D25</f>
        <v>29</v>
      </c>
      <c r="E31">
        <f t="shared" si="2"/>
        <v>16</v>
      </c>
      <c r="F31">
        <f t="shared" si="2"/>
        <v>23</v>
      </c>
      <c r="G31">
        <f t="shared" si="2"/>
        <v>72</v>
      </c>
      <c r="H31">
        <f t="shared" si="2"/>
        <v>15</v>
      </c>
      <c r="I31">
        <f t="shared" si="2"/>
        <v>14</v>
      </c>
      <c r="J31">
        <f t="shared" si="2"/>
        <v>10</v>
      </c>
      <c r="K31">
        <f t="shared" si="2"/>
        <v>8</v>
      </c>
      <c r="L31">
        <f t="shared" si="2"/>
        <v>19</v>
      </c>
      <c r="M31">
        <f t="shared" si="2"/>
        <v>27</v>
      </c>
      <c r="N31">
        <f t="shared" si="2"/>
        <v>22</v>
      </c>
      <c r="O31">
        <f t="shared" si="2"/>
        <v>8</v>
      </c>
      <c r="P31">
        <f t="shared" si="2"/>
        <v>27</v>
      </c>
      <c r="Q31">
        <f t="shared" si="2"/>
        <v>26</v>
      </c>
    </row>
    <row r="32" spans="2:17" ht="27" customHeight="1">
      <c r="B32" s="22" t="s">
        <v>24</v>
      </c>
      <c r="C32" s="79">
        <f>C31*100/22</f>
        <v>68.18181818181819</v>
      </c>
      <c r="D32" s="81">
        <f>D31*100/84</f>
        <v>34.523809523809526</v>
      </c>
      <c r="E32" s="80">
        <f>E31*100/21</f>
        <v>76.19047619047619</v>
      </c>
      <c r="F32" s="79">
        <f>F31*100/42</f>
        <v>54.76190476190476</v>
      </c>
      <c r="G32" s="79">
        <f>G31*100/105</f>
        <v>68.57142857142857</v>
      </c>
      <c r="H32" s="81">
        <f>H31*100/42</f>
        <v>35.714285714285715</v>
      </c>
      <c r="I32" s="79">
        <f>I31*100/21</f>
        <v>66.66666666666667</v>
      </c>
      <c r="J32" s="62">
        <f>J31*100/63</f>
        <v>15.873015873015873</v>
      </c>
      <c r="K32" s="81">
        <f>K31*100/21</f>
        <v>38.095238095238095</v>
      </c>
      <c r="L32" s="81">
        <f>L31*100/63</f>
        <v>30.158730158730158</v>
      </c>
      <c r="M32" s="62">
        <f>M31*100/126</f>
        <v>21.428571428571427</v>
      </c>
      <c r="N32" s="79">
        <f>N31*100/42</f>
        <v>52.38095238095238</v>
      </c>
      <c r="O32" s="62">
        <f>O31*100/63</f>
        <v>12.698412698412698</v>
      </c>
      <c r="P32" s="62">
        <f>P31*100/273</f>
        <v>9.89010989010989</v>
      </c>
      <c r="Q32" s="81">
        <f>Q31*100/63</f>
        <v>41.26984126984127</v>
      </c>
    </row>
    <row r="33" spans="2:17" ht="21">
      <c r="B33" s="100" t="s">
        <v>279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9" ht="21">
      <c r="B34" s="102" t="s">
        <v>280</v>
      </c>
      <c r="C34" s="102"/>
      <c r="D34" s="102"/>
      <c r="E34" s="102"/>
      <c r="F34" s="102"/>
      <c r="G34" s="102"/>
      <c r="H34" s="102"/>
      <c r="I34" s="102"/>
    </row>
    <row r="35" spans="2:9" ht="21">
      <c r="B35" s="103" t="s">
        <v>281</v>
      </c>
      <c r="C35" s="103"/>
      <c r="D35" s="103"/>
      <c r="E35" s="103"/>
      <c r="F35" s="103"/>
      <c r="G35" s="103"/>
      <c r="H35" s="103"/>
      <c r="I35" s="103"/>
    </row>
    <row r="36" spans="2:9" ht="21">
      <c r="B36" s="99" t="s">
        <v>282</v>
      </c>
      <c r="C36" s="99"/>
      <c r="D36" s="99"/>
      <c r="E36" s="99"/>
      <c r="F36" s="99"/>
      <c r="G36" s="99"/>
      <c r="H36" s="99"/>
      <c r="I36" s="99"/>
    </row>
  </sheetData>
  <sheetProtection/>
  <mergeCells count="14">
    <mergeCell ref="B36:I36"/>
    <mergeCell ref="B33:Q33"/>
    <mergeCell ref="B34:I34"/>
    <mergeCell ref="B35:I35"/>
    <mergeCell ref="A1:A4"/>
    <mergeCell ref="B1:B4"/>
    <mergeCell ref="C1:Q1"/>
    <mergeCell ref="C2:C3"/>
    <mergeCell ref="D2:F3"/>
    <mergeCell ref="G2:I3"/>
    <mergeCell ref="J2:J3"/>
    <mergeCell ref="K2:M3"/>
    <mergeCell ref="N2:O3"/>
    <mergeCell ref="P2:Q3"/>
  </mergeCells>
  <conditionalFormatting sqref="C2:O3 P2">
    <cfRule type="cellIs" priority="1" dxfId="32" operator="between">
      <formula>3</formula>
      <formula>15</formula>
    </cfRule>
    <cfRule type="duplicateValues" priority="2" dxfId="32">
      <formula>AND(COUNTIF($C$2:$O$3,C2)+COUNTIF($P$2:$P$2,C2)&gt;1,NOT(ISBLANK(C2)))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0" zoomScaleNormal="70" zoomScalePageLayoutView="0" workbookViewId="0" topLeftCell="A1">
      <selection activeCell="L34" sqref="L34"/>
    </sheetView>
  </sheetViews>
  <sheetFormatPr defaultColWidth="9.140625" defaultRowHeight="15"/>
  <cols>
    <col min="1" max="1" width="5.7109375" style="0" customWidth="1"/>
    <col min="2" max="2" width="16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  <col min="20" max="20" width="18.28125" style="0" customWidth="1"/>
  </cols>
  <sheetData>
    <row r="1" spans="1:20" ht="23.25" customHeight="1" thickBot="1">
      <c r="A1" s="88" t="s">
        <v>0</v>
      </c>
      <c r="B1" s="90" t="s">
        <v>1</v>
      </c>
      <c r="C1" s="92" t="s">
        <v>91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"/>
      <c r="S1" s="10"/>
      <c r="T1" s="5"/>
    </row>
    <row r="2" spans="1:20" ht="15" customHeight="1" thickBot="1">
      <c r="A2" s="89"/>
      <c r="B2" s="91"/>
      <c r="C2" s="94" t="s">
        <v>23</v>
      </c>
      <c r="D2" s="94" t="s">
        <v>22</v>
      </c>
      <c r="E2" s="94"/>
      <c r="F2" s="94"/>
      <c r="G2" s="94" t="s">
        <v>9</v>
      </c>
      <c r="H2" s="94"/>
      <c r="I2" s="94"/>
      <c r="J2" s="96" t="s">
        <v>21</v>
      </c>
      <c r="K2" s="94" t="s">
        <v>14</v>
      </c>
      <c r="L2" s="94"/>
      <c r="M2" s="94"/>
      <c r="N2" s="94" t="s">
        <v>17</v>
      </c>
      <c r="O2" s="94"/>
      <c r="P2" s="97" t="s">
        <v>20</v>
      </c>
      <c r="Q2" s="97"/>
      <c r="R2" s="11"/>
      <c r="S2" s="11"/>
      <c r="T2" s="8"/>
    </row>
    <row r="3" spans="1:20" ht="76.5" customHeight="1" thickBot="1">
      <c r="A3" s="89"/>
      <c r="B3" s="91"/>
      <c r="C3" s="95"/>
      <c r="D3" s="95"/>
      <c r="E3" s="95"/>
      <c r="F3" s="95"/>
      <c r="G3" s="95"/>
      <c r="H3" s="95"/>
      <c r="I3" s="95"/>
      <c r="J3" s="96"/>
      <c r="K3" s="95"/>
      <c r="L3" s="95"/>
      <c r="M3" s="95"/>
      <c r="N3" s="95"/>
      <c r="O3" s="95"/>
      <c r="P3" s="98"/>
      <c r="Q3" s="98"/>
      <c r="R3" s="22" t="s">
        <v>26</v>
      </c>
      <c r="S3" s="22" t="s">
        <v>24</v>
      </c>
      <c r="T3" s="23" t="s">
        <v>71</v>
      </c>
    </row>
    <row r="4" spans="1:20" ht="15.75" thickBot="1">
      <c r="A4" s="89"/>
      <c r="B4" s="91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>
        <v>1</v>
      </c>
      <c r="B5" s="50" t="s">
        <v>159</v>
      </c>
      <c r="C5" s="14">
        <v>1</v>
      </c>
      <c r="D5" s="15">
        <v>4</v>
      </c>
      <c r="E5" s="15">
        <v>1</v>
      </c>
      <c r="F5" s="15">
        <v>0</v>
      </c>
      <c r="G5" s="15">
        <v>5</v>
      </c>
      <c r="H5" s="15">
        <v>0</v>
      </c>
      <c r="I5" s="15">
        <v>1</v>
      </c>
      <c r="J5" s="15">
        <v>0</v>
      </c>
      <c r="K5" s="15">
        <v>0</v>
      </c>
      <c r="L5" s="15">
        <v>1</v>
      </c>
      <c r="M5" s="15">
        <v>3</v>
      </c>
      <c r="N5" s="15">
        <v>0</v>
      </c>
      <c r="O5" s="15">
        <v>1</v>
      </c>
      <c r="P5" s="15">
        <v>3</v>
      </c>
      <c r="Q5" s="16">
        <v>3</v>
      </c>
      <c r="R5" s="21">
        <f>SUM(C5+D5+E5+F5+G5+H5+I5+J5+K5+L5+M5+N5+O5+P5+Q5)</f>
        <v>23</v>
      </c>
      <c r="S5" s="24">
        <f>R5*100/50</f>
        <v>46</v>
      </c>
      <c r="T5" s="58" t="s">
        <v>203</v>
      </c>
    </row>
    <row r="6" spans="1:20" ht="15.75" thickBot="1">
      <c r="A6" s="9">
        <v>2</v>
      </c>
      <c r="B6" s="51" t="s">
        <v>160</v>
      </c>
      <c r="C6" s="17">
        <v>1</v>
      </c>
      <c r="D6" s="18">
        <v>4</v>
      </c>
      <c r="E6" s="18">
        <v>1</v>
      </c>
      <c r="F6" s="18">
        <v>0</v>
      </c>
      <c r="G6" s="18">
        <v>4</v>
      </c>
      <c r="H6" s="18">
        <v>0</v>
      </c>
      <c r="I6" s="18">
        <v>1</v>
      </c>
      <c r="J6" s="18">
        <v>0</v>
      </c>
      <c r="K6" s="18">
        <v>0</v>
      </c>
      <c r="L6" s="18">
        <v>3</v>
      </c>
      <c r="M6" s="18">
        <v>6</v>
      </c>
      <c r="N6" s="18">
        <v>1</v>
      </c>
      <c r="O6" s="18">
        <v>1</v>
      </c>
      <c r="P6" s="18">
        <v>3</v>
      </c>
      <c r="Q6" s="19">
        <v>3</v>
      </c>
      <c r="R6" s="21">
        <f>SUM(C6+D6+E6+F6+G6+H6+I6+J6+K6+L6+M6+N6+O6+P6+Q6)</f>
        <v>28</v>
      </c>
      <c r="S6" s="24">
        <f>R6*100/50</f>
        <v>56</v>
      </c>
      <c r="T6" s="58" t="s">
        <v>203</v>
      </c>
    </row>
    <row r="7" spans="1:20" ht="15.75" thickBot="1">
      <c r="A7" s="9">
        <v>3</v>
      </c>
      <c r="B7" s="51" t="s">
        <v>161</v>
      </c>
      <c r="C7" s="17">
        <v>0</v>
      </c>
      <c r="D7" s="18">
        <v>1</v>
      </c>
      <c r="E7" s="18">
        <v>0</v>
      </c>
      <c r="F7" s="18">
        <v>0</v>
      </c>
      <c r="G7" s="18">
        <v>2</v>
      </c>
      <c r="H7" s="18">
        <v>0</v>
      </c>
      <c r="I7" s="18">
        <v>1</v>
      </c>
      <c r="J7" s="18">
        <v>0</v>
      </c>
      <c r="K7" s="18">
        <v>0</v>
      </c>
      <c r="L7" s="18">
        <v>1</v>
      </c>
      <c r="M7" s="18">
        <v>0</v>
      </c>
      <c r="N7" s="18">
        <v>0</v>
      </c>
      <c r="O7" s="18">
        <v>0</v>
      </c>
      <c r="P7" s="18">
        <v>0</v>
      </c>
      <c r="Q7" s="19">
        <v>1</v>
      </c>
      <c r="R7" s="21">
        <f>C7+D7+E7+F7+G7+H7+I7+J7+K7+L7+M7+N7+O7+P7+Q7</f>
        <v>6</v>
      </c>
      <c r="S7" s="24">
        <f aca="true" t="shared" si="0" ref="S7:S30">R7*100/50</f>
        <v>12</v>
      </c>
      <c r="T7" s="59" t="s">
        <v>205</v>
      </c>
    </row>
    <row r="8" spans="1:20" ht="15.75" thickBot="1">
      <c r="A8" s="9">
        <v>4</v>
      </c>
      <c r="B8" s="51" t="s">
        <v>162</v>
      </c>
      <c r="C8" s="17">
        <v>0</v>
      </c>
      <c r="D8" s="18">
        <v>1</v>
      </c>
      <c r="E8" s="18">
        <v>1</v>
      </c>
      <c r="F8" s="18">
        <v>0</v>
      </c>
      <c r="G8" s="18">
        <v>3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9">
        <v>0</v>
      </c>
      <c r="R8" s="21">
        <f aca="true" t="shared" si="1" ref="R8:R30">SUM(C8+D8+E8+F8+G8+H8+I8+J8+K8+L8+M8+N8+O8+P8+Q8)</f>
        <v>5</v>
      </c>
      <c r="S8" s="24">
        <f t="shared" si="0"/>
        <v>10</v>
      </c>
      <c r="T8" s="59" t="s">
        <v>205</v>
      </c>
    </row>
    <row r="9" spans="1:20" ht="15.75" thickBot="1">
      <c r="A9" s="9">
        <v>5</v>
      </c>
      <c r="B9" s="51" t="s">
        <v>163</v>
      </c>
      <c r="C9" s="17">
        <v>0</v>
      </c>
      <c r="D9" s="18">
        <v>1</v>
      </c>
      <c r="E9" s="18">
        <v>0</v>
      </c>
      <c r="F9" s="18">
        <v>0</v>
      </c>
      <c r="G9" s="18">
        <v>5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9">
        <v>0</v>
      </c>
      <c r="R9" s="21">
        <f t="shared" si="1"/>
        <v>6</v>
      </c>
      <c r="S9" s="24">
        <f t="shared" si="0"/>
        <v>12</v>
      </c>
      <c r="T9" s="59" t="s">
        <v>205</v>
      </c>
    </row>
    <row r="10" spans="1:20" ht="15.75" thickBot="1">
      <c r="A10" s="9">
        <v>6</v>
      </c>
      <c r="B10" s="51" t="s">
        <v>164</v>
      </c>
      <c r="C10" s="17">
        <v>0</v>
      </c>
      <c r="D10" s="18">
        <v>0</v>
      </c>
      <c r="E10" s="18">
        <v>0</v>
      </c>
      <c r="F10" s="18">
        <v>0</v>
      </c>
      <c r="G10" s="18">
        <v>5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9">
        <v>0</v>
      </c>
      <c r="R10" s="21">
        <f t="shared" si="1"/>
        <v>5</v>
      </c>
      <c r="S10" s="24">
        <f t="shared" si="0"/>
        <v>10</v>
      </c>
      <c r="T10" s="59" t="s">
        <v>205</v>
      </c>
    </row>
    <row r="11" spans="1:20" ht="15.75" thickBot="1">
      <c r="A11" s="9">
        <v>7</v>
      </c>
      <c r="B11" s="51" t="s">
        <v>165</v>
      </c>
      <c r="C11" s="17">
        <v>1</v>
      </c>
      <c r="D11" s="18">
        <v>2</v>
      </c>
      <c r="E11" s="18">
        <v>1</v>
      </c>
      <c r="F11" s="18">
        <v>1</v>
      </c>
      <c r="G11" s="18">
        <v>5</v>
      </c>
      <c r="H11" s="18">
        <v>1</v>
      </c>
      <c r="I11" s="18">
        <v>1</v>
      </c>
      <c r="J11" s="18">
        <v>0</v>
      </c>
      <c r="K11" s="18">
        <v>0</v>
      </c>
      <c r="L11" s="18">
        <v>1</v>
      </c>
      <c r="M11" s="18">
        <v>0</v>
      </c>
      <c r="N11" s="18">
        <v>2</v>
      </c>
      <c r="O11" s="18">
        <v>1</v>
      </c>
      <c r="P11" s="18">
        <v>0</v>
      </c>
      <c r="Q11" s="19">
        <v>0</v>
      </c>
      <c r="R11" s="21">
        <f t="shared" si="1"/>
        <v>16</v>
      </c>
      <c r="S11" s="24">
        <f t="shared" si="0"/>
        <v>32</v>
      </c>
      <c r="T11" s="60" t="s">
        <v>202</v>
      </c>
    </row>
    <row r="12" spans="1:20" ht="15.75" thickBot="1">
      <c r="A12" s="9">
        <v>8</v>
      </c>
      <c r="B12" s="51" t="s">
        <v>166</v>
      </c>
      <c r="C12" s="17">
        <v>1</v>
      </c>
      <c r="D12" s="18">
        <v>2</v>
      </c>
      <c r="E12" s="18">
        <v>1</v>
      </c>
      <c r="F12" s="18">
        <v>1</v>
      </c>
      <c r="G12" s="18">
        <v>5</v>
      </c>
      <c r="H12" s="18">
        <v>1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2</v>
      </c>
      <c r="O12" s="18">
        <v>0</v>
      </c>
      <c r="P12" s="18">
        <v>0</v>
      </c>
      <c r="Q12" s="19">
        <v>0</v>
      </c>
      <c r="R12" s="21">
        <f t="shared" si="1"/>
        <v>14</v>
      </c>
      <c r="S12" s="24">
        <f t="shared" si="0"/>
        <v>28</v>
      </c>
      <c r="T12" s="60" t="s">
        <v>202</v>
      </c>
    </row>
    <row r="13" spans="1:20" ht="15.75" thickBot="1">
      <c r="A13" s="9">
        <v>9</v>
      </c>
      <c r="B13" s="51" t="s">
        <v>167</v>
      </c>
      <c r="C13" s="17">
        <v>1</v>
      </c>
      <c r="D13" s="18">
        <v>2</v>
      </c>
      <c r="E13" s="18">
        <v>1</v>
      </c>
      <c r="F13" s="18">
        <v>1</v>
      </c>
      <c r="G13" s="18">
        <v>3</v>
      </c>
      <c r="H13" s="18">
        <v>0</v>
      </c>
      <c r="I13" s="18">
        <v>1</v>
      </c>
      <c r="J13" s="18">
        <v>0</v>
      </c>
      <c r="K13" s="18">
        <v>1</v>
      </c>
      <c r="L13" s="18">
        <v>0</v>
      </c>
      <c r="M13" s="18">
        <v>1</v>
      </c>
      <c r="N13" s="18">
        <v>0</v>
      </c>
      <c r="O13" s="18">
        <v>0</v>
      </c>
      <c r="P13" s="18">
        <v>2</v>
      </c>
      <c r="Q13" s="19">
        <v>0</v>
      </c>
      <c r="R13" s="21">
        <f t="shared" si="1"/>
        <v>13</v>
      </c>
      <c r="S13" s="24">
        <f t="shared" si="0"/>
        <v>26</v>
      </c>
      <c r="T13" s="60" t="s">
        <v>202</v>
      </c>
    </row>
    <row r="14" spans="1:20" ht="15.75" thickBot="1">
      <c r="A14" s="9">
        <v>10</v>
      </c>
      <c r="B14" s="51" t="s">
        <v>168</v>
      </c>
      <c r="C14" s="17">
        <v>2</v>
      </c>
      <c r="D14" s="18">
        <v>1</v>
      </c>
      <c r="E14" s="18">
        <v>1</v>
      </c>
      <c r="F14" s="18">
        <v>1</v>
      </c>
      <c r="G14" s="18">
        <v>3</v>
      </c>
      <c r="H14" s="18">
        <v>6</v>
      </c>
      <c r="I14" s="18">
        <v>1</v>
      </c>
      <c r="J14" s="18">
        <v>0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3</v>
      </c>
      <c r="Q14" s="19">
        <v>0</v>
      </c>
      <c r="R14" s="21">
        <f t="shared" si="1"/>
        <v>19</v>
      </c>
      <c r="S14" s="24">
        <f t="shared" si="0"/>
        <v>38</v>
      </c>
      <c r="T14" s="58" t="s">
        <v>203</v>
      </c>
    </row>
    <row r="15" spans="1:20" ht="15.75" thickBot="1">
      <c r="A15" s="9">
        <v>11</v>
      </c>
      <c r="B15" s="51" t="s">
        <v>169</v>
      </c>
      <c r="C15" s="17">
        <v>1</v>
      </c>
      <c r="D15" s="18">
        <v>1</v>
      </c>
      <c r="E15" s="18">
        <v>1</v>
      </c>
      <c r="F15" s="18">
        <v>0</v>
      </c>
      <c r="G15" s="18">
        <v>5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6</v>
      </c>
      <c r="N15" s="18">
        <v>0</v>
      </c>
      <c r="O15" s="18">
        <v>0</v>
      </c>
      <c r="P15" s="18">
        <v>0</v>
      </c>
      <c r="Q15" s="19">
        <v>0</v>
      </c>
      <c r="R15" s="21">
        <f t="shared" si="1"/>
        <v>14</v>
      </c>
      <c r="S15" s="24">
        <f t="shared" si="0"/>
        <v>28</v>
      </c>
      <c r="T15" s="60" t="s">
        <v>202</v>
      </c>
    </row>
    <row r="16" spans="1:20" ht="15.75" thickBot="1">
      <c r="A16" s="9">
        <v>12</v>
      </c>
      <c r="B16" s="51" t="s">
        <v>170</v>
      </c>
      <c r="C16" s="17">
        <v>1</v>
      </c>
      <c r="D16" s="18">
        <v>1</v>
      </c>
      <c r="E16" s="18">
        <v>1</v>
      </c>
      <c r="F16" s="18">
        <v>0</v>
      </c>
      <c r="G16" s="18">
        <v>5</v>
      </c>
      <c r="H16" s="18">
        <v>0</v>
      </c>
      <c r="I16" s="18">
        <v>1</v>
      </c>
      <c r="J16" s="18">
        <v>0</v>
      </c>
      <c r="K16" s="18">
        <v>0</v>
      </c>
      <c r="L16" s="18">
        <v>3</v>
      </c>
      <c r="M16" s="18">
        <v>3</v>
      </c>
      <c r="N16" s="18">
        <v>0</v>
      </c>
      <c r="O16" s="18">
        <v>0</v>
      </c>
      <c r="P16" s="18">
        <v>0</v>
      </c>
      <c r="Q16" s="19">
        <v>0</v>
      </c>
      <c r="R16" s="21">
        <f t="shared" si="1"/>
        <v>15</v>
      </c>
      <c r="S16" s="24">
        <f t="shared" si="0"/>
        <v>30</v>
      </c>
      <c r="T16" s="60" t="s">
        <v>202</v>
      </c>
    </row>
    <row r="17" spans="1:20" ht="15.75" thickBot="1">
      <c r="A17" s="9">
        <v>13</v>
      </c>
      <c r="B17" s="51" t="s">
        <v>171</v>
      </c>
      <c r="C17" s="17">
        <v>0</v>
      </c>
      <c r="D17" s="18">
        <v>1</v>
      </c>
      <c r="E17" s="18">
        <v>0</v>
      </c>
      <c r="F17" s="18">
        <v>0</v>
      </c>
      <c r="G17" s="18">
        <v>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  <c r="R17" s="21">
        <f t="shared" si="1"/>
        <v>5</v>
      </c>
      <c r="S17" s="24">
        <f t="shared" si="0"/>
        <v>10</v>
      </c>
      <c r="T17" s="59" t="s">
        <v>205</v>
      </c>
    </row>
    <row r="18" spans="1:20" ht="15.75" thickBot="1">
      <c r="A18" s="9">
        <v>14</v>
      </c>
      <c r="B18" s="51" t="s">
        <v>172</v>
      </c>
      <c r="C18" s="17">
        <v>0</v>
      </c>
      <c r="D18" s="18">
        <v>1</v>
      </c>
      <c r="E18" s="18">
        <v>0</v>
      </c>
      <c r="F18" s="18">
        <v>0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1</v>
      </c>
      <c r="M18" s="18">
        <v>3</v>
      </c>
      <c r="N18" s="18">
        <v>1</v>
      </c>
      <c r="O18" s="18">
        <v>0</v>
      </c>
      <c r="P18" s="18">
        <v>0</v>
      </c>
      <c r="Q18" s="19">
        <v>1</v>
      </c>
      <c r="R18" s="21">
        <f t="shared" si="1"/>
        <v>10</v>
      </c>
      <c r="S18" s="24">
        <f t="shared" si="0"/>
        <v>20</v>
      </c>
      <c r="T18" s="59" t="s">
        <v>205</v>
      </c>
    </row>
    <row r="19" spans="1:20" ht="15.75" thickBot="1">
      <c r="A19" s="9">
        <v>15</v>
      </c>
      <c r="B19" s="51" t="s">
        <v>173</v>
      </c>
      <c r="C19" s="17">
        <v>1</v>
      </c>
      <c r="D19" s="18">
        <v>2</v>
      </c>
      <c r="E19" s="18">
        <v>1</v>
      </c>
      <c r="F19" s="18">
        <v>2</v>
      </c>
      <c r="G19" s="18">
        <v>5</v>
      </c>
      <c r="H19" s="18">
        <v>0</v>
      </c>
      <c r="I19" s="18">
        <v>1</v>
      </c>
      <c r="J19" s="18">
        <v>0</v>
      </c>
      <c r="K19" s="18">
        <v>0</v>
      </c>
      <c r="L19" s="18">
        <v>3</v>
      </c>
      <c r="M19" s="18">
        <v>0</v>
      </c>
      <c r="N19" s="18">
        <v>2</v>
      </c>
      <c r="O19" s="18">
        <v>1</v>
      </c>
      <c r="P19" s="18">
        <v>0</v>
      </c>
      <c r="Q19" s="19">
        <v>1</v>
      </c>
      <c r="R19" s="21">
        <f t="shared" si="1"/>
        <v>19</v>
      </c>
      <c r="S19" s="24">
        <f t="shared" si="0"/>
        <v>38</v>
      </c>
      <c r="T19" s="60" t="s">
        <v>202</v>
      </c>
    </row>
    <row r="20" spans="1:20" ht="15.75" thickBot="1">
      <c r="A20" s="9">
        <v>16</v>
      </c>
      <c r="B20" s="51" t="s">
        <v>174</v>
      </c>
      <c r="C20" s="17">
        <v>0</v>
      </c>
      <c r="D20" s="18">
        <v>0</v>
      </c>
      <c r="E20" s="18">
        <v>1</v>
      </c>
      <c r="F20" s="18">
        <v>2</v>
      </c>
      <c r="G20" s="18">
        <v>1</v>
      </c>
      <c r="H20" s="18">
        <v>0</v>
      </c>
      <c r="I20" s="18">
        <v>1</v>
      </c>
      <c r="J20" s="18">
        <v>0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1</v>
      </c>
      <c r="Q20" s="19">
        <v>2</v>
      </c>
      <c r="R20" s="21">
        <f t="shared" si="1"/>
        <v>9</v>
      </c>
      <c r="S20" s="24">
        <f t="shared" si="0"/>
        <v>18</v>
      </c>
      <c r="T20" s="59" t="s">
        <v>205</v>
      </c>
    </row>
    <row r="21" spans="1:20" ht="15.75" thickBot="1">
      <c r="A21" s="9">
        <v>17</v>
      </c>
      <c r="B21" s="51" t="s">
        <v>175</v>
      </c>
      <c r="C21" s="17">
        <v>0</v>
      </c>
      <c r="D21" s="18">
        <v>0</v>
      </c>
      <c r="E21" s="18">
        <v>0</v>
      </c>
      <c r="F21" s="18">
        <v>0</v>
      </c>
      <c r="G21" s="18">
        <v>3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1</v>
      </c>
      <c r="Q21" s="19">
        <v>2</v>
      </c>
      <c r="R21" s="21">
        <f t="shared" si="1"/>
        <v>8</v>
      </c>
      <c r="S21" s="24">
        <f t="shared" si="0"/>
        <v>16</v>
      </c>
      <c r="T21" s="59" t="s">
        <v>205</v>
      </c>
    </row>
    <row r="22" spans="1:20" ht="15.75" thickBot="1">
      <c r="A22" s="9">
        <v>18</v>
      </c>
      <c r="B22" s="51" t="s">
        <v>176</v>
      </c>
      <c r="C22" s="17">
        <v>1</v>
      </c>
      <c r="D22" s="18">
        <v>2</v>
      </c>
      <c r="E22" s="18">
        <v>0</v>
      </c>
      <c r="F22" s="18">
        <v>0</v>
      </c>
      <c r="G22" s="18">
        <v>4</v>
      </c>
      <c r="H22" s="18">
        <v>1</v>
      </c>
      <c r="I22" s="18">
        <v>0</v>
      </c>
      <c r="J22" s="18">
        <v>0</v>
      </c>
      <c r="K22" s="18">
        <v>0</v>
      </c>
      <c r="L22" s="18">
        <v>3</v>
      </c>
      <c r="M22" s="18">
        <v>0</v>
      </c>
      <c r="N22" s="18">
        <v>1</v>
      </c>
      <c r="O22" s="18">
        <v>0</v>
      </c>
      <c r="P22" s="18">
        <v>0</v>
      </c>
      <c r="Q22" s="19">
        <v>0</v>
      </c>
      <c r="R22" s="21">
        <f t="shared" si="1"/>
        <v>12</v>
      </c>
      <c r="S22" s="24">
        <f t="shared" si="0"/>
        <v>24</v>
      </c>
      <c r="T22" s="60" t="s">
        <v>202</v>
      </c>
    </row>
    <row r="23" spans="1:20" ht="15.75" thickBot="1">
      <c r="A23" s="9">
        <v>19</v>
      </c>
      <c r="B23" s="51" t="s">
        <v>177</v>
      </c>
      <c r="C23" s="17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9">
        <v>0</v>
      </c>
      <c r="R23" s="21">
        <f t="shared" si="1"/>
        <v>1</v>
      </c>
      <c r="S23" s="24">
        <f t="shared" si="0"/>
        <v>2</v>
      </c>
      <c r="T23" s="59" t="s">
        <v>205</v>
      </c>
    </row>
    <row r="24" spans="1:20" ht="15.75" thickBot="1">
      <c r="A24" s="9">
        <v>20</v>
      </c>
      <c r="B24" s="51" t="s">
        <v>178</v>
      </c>
      <c r="C24" s="17">
        <v>0</v>
      </c>
      <c r="D24" s="18">
        <v>2</v>
      </c>
      <c r="E24" s="18">
        <v>1</v>
      </c>
      <c r="F24" s="18">
        <v>0</v>
      </c>
      <c r="G24" s="18">
        <v>4</v>
      </c>
      <c r="H24" s="18">
        <v>0</v>
      </c>
      <c r="I24" s="18">
        <v>0</v>
      </c>
      <c r="J24" s="18">
        <v>0</v>
      </c>
      <c r="K24" s="18">
        <v>0</v>
      </c>
      <c r="L24" s="18">
        <v>3</v>
      </c>
      <c r="M24" s="18">
        <v>0</v>
      </c>
      <c r="N24" s="18">
        <v>0</v>
      </c>
      <c r="O24" s="18">
        <v>0</v>
      </c>
      <c r="P24" s="18">
        <v>0</v>
      </c>
      <c r="Q24" s="19">
        <v>0</v>
      </c>
      <c r="R24" s="21">
        <f t="shared" si="1"/>
        <v>10</v>
      </c>
      <c r="S24" s="24">
        <f t="shared" si="0"/>
        <v>20</v>
      </c>
      <c r="T24" s="59" t="s">
        <v>205</v>
      </c>
    </row>
    <row r="25" spans="1:20" ht="15.75" thickBot="1">
      <c r="A25" s="9">
        <v>21</v>
      </c>
      <c r="B25" s="51" t="s">
        <v>179</v>
      </c>
      <c r="C25" s="17">
        <v>1</v>
      </c>
      <c r="D25" s="18">
        <v>2</v>
      </c>
      <c r="E25" s="18">
        <v>1</v>
      </c>
      <c r="F25" s="18">
        <v>1</v>
      </c>
      <c r="G25" s="18">
        <v>5</v>
      </c>
      <c r="H25" s="18">
        <v>0</v>
      </c>
      <c r="I25" s="18">
        <v>0</v>
      </c>
      <c r="J25" s="18">
        <v>0</v>
      </c>
      <c r="K25" s="18">
        <v>0</v>
      </c>
      <c r="L25" s="18">
        <v>3</v>
      </c>
      <c r="M25" s="18">
        <v>0</v>
      </c>
      <c r="N25" s="18">
        <v>2</v>
      </c>
      <c r="O25" s="18">
        <v>0</v>
      </c>
      <c r="P25" s="18">
        <v>0</v>
      </c>
      <c r="Q25" s="19">
        <v>2</v>
      </c>
      <c r="R25" s="21">
        <f t="shared" si="1"/>
        <v>17</v>
      </c>
      <c r="S25" s="24">
        <f t="shared" si="0"/>
        <v>34</v>
      </c>
      <c r="T25" s="60" t="s">
        <v>202</v>
      </c>
    </row>
    <row r="26" spans="1:20" ht="15.75" thickBot="1">
      <c r="A26" s="9">
        <v>22</v>
      </c>
      <c r="B26" s="51" t="s">
        <v>180</v>
      </c>
      <c r="C26" s="17">
        <v>0</v>
      </c>
      <c r="D26" s="18">
        <v>1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3</v>
      </c>
      <c r="M26" s="18">
        <v>0</v>
      </c>
      <c r="N26" s="18">
        <v>0</v>
      </c>
      <c r="O26" s="18">
        <v>0</v>
      </c>
      <c r="P26" s="18">
        <v>0</v>
      </c>
      <c r="Q26" s="19">
        <v>0</v>
      </c>
      <c r="R26" s="21">
        <f t="shared" si="1"/>
        <v>5</v>
      </c>
      <c r="S26" s="24">
        <f t="shared" si="0"/>
        <v>10</v>
      </c>
      <c r="T26" s="59" t="s">
        <v>205</v>
      </c>
    </row>
    <row r="27" spans="1:20" ht="15.75" thickBot="1">
      <c r="A27" s="9">
        <v>23</v>
      </c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1"/>
        <v>0</v>
      </c>
      <c r="S27" s="24">
        <f t="shared" si="0"/>
        <v>0</v>
      </c>
      <c r="T27" s="8"/>
    </row>
    <row r="28" spans="1:20" ht="15.75" thickBot="1">
      <c r="A28" s="9">
        <v>24</v>
      </c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1"/>
        <v>0</v>
      </c>
      <c r="S28" s="24">
        <f t="shared" si="0"/>
        <v>0</v>
      </c>
      <c r="T28" s="8"/>
    </row>
    <row r="29" spans="1:20" ht="15.75" thickBot="1">
      <c r="A29" s="9">
        <v>25</v>
      </c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1"/>
        <v>0</v>
      </c>
      <c r="S29" s="24">
        <f t="shared" si="0"/>
        <v>0</v>
      </c>
      <c r="T29" s="8"/>
    </row>
    <row r="30" spans="1:20" ht="15">
      <c r="A30" s="3">
        <v>26</v>
      </c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1"/>
        <v>0</v>
      </c>
      <c r="S30" s="24">
        <f t="shared" si="0"/>
        <v>0</v>
      </c>
      <c r="T30" s="2"/>
    </row>
    <row r="31" spans="2:17" ht="45">
      <c r="B31" s="22" t="s">
        <v>278</v>
      </c>
      <c r="C31">
        <f>C5+C6+C7+C8+C9+C10+C11+C12+C13+C14+C15+C16+C17+C18+C19+C20+C21+C22+C23+C24+C25+C26</f>
        <v>12</v>
      </c>
      <c r="D31">
        <f aca="true" t="shared" si="2" ref="D31:Q31">D5+D6+D7+D8+D9+D10+D11+D12+D13+D14+D15+D16+D17+D18+D19+D20+D21+D22+D23+D24+D25+D26</f>
        <v>31</v>
      </c>
      <c r="E31">
        <f t="shared" si="2"/>
        <v>13</v>
      </c>
      <c r="F31">
        <f t="shared" si="2"/>
        <v>9</v>
      </c>
      <c r="G31">
        <f t="shared" si="2"/>
        <v>80</v>
      </c>
      <c r="H31">
        <f t="shared" si="2"/>
        <v>9</v>
      </c>
      <c r="I31">
        <f t="shared" si="2"/>
        <v>11</v>
      </c>
      <c r="J31">
        <f t="shared" si="2"/>
        <v>0</v>
      </c>
      <c r="K31">
        <f t="shared" si="2"/>
        <v>2</v>
      </c>
      <c r="L31">
        <f t="shared" si="2"/>
        <v>26</v>
      </c>
      <c r="M31">
        <f t="shared" si="2"/>
        <v>22</v>
      </c>
      <c r="N31">
        <f t="shared" si="2"/>
        <v>13</v>
      </c>
      <c r="O31">
        <f t="shared" si="2"/>
        <v>4</v>
      </c>
      <c r="P31">
        <f t="shared" si="2"/>
        <v>13</v>
      </c>
      <c r="Q31">
        <f t="shared" si="2"/>
        <v>15</v>
      </c>
    </row>
    <row r="32" spans="2:17" ht="35.25" customHeight="1">
      <c r="B32" s="61" t="s">
        <v>24</v>
      </c>
      <c r="C32" s="79">
        <f>C31*100/22</f>
        <v>54.54545454545455</v>
      </c>
      <c r="D32" s="81">
        <f>D31*100/88</f>
        <v>35.22727272727273</v>
      </c>
      <c r="E32" s="79">
        <f>E31*100/22</f>
        <v>59.09090909090909</v>
      </c>
      <c r="F32" s="62">
        <f>F31*100/44</f>
        <v>20.454545454545453</v>
      </c>
      <c r="G32" s="80">
        <f>G31*100/110</f>
        <v>72.72727272727273</v>
      </c>
      <c r="H32" s="62">
        <f>H31*100/44</f>
        <v>20.454545454545453</v>
      </c>
      <c r="I32" s="79">
        <f>I31*100/22</f>
        <v>50</v>
      </c>
      <c r="J32" s="62">
        <f>J31*100/66</f>
        <v>0</v>
      </c>
      <c r="K32" s="62">
        <f>K31*100/22</f>
        <v>9.090909090909092</v>
      </c>
      <c r="L32" s="81">
        <f>L31*100/66</f>
        <v>39.39393939393939</v>
      </c>
      <c r="M32" s="62">
        <f>M31*100/132</f>
        <v>16.666666666666668</v>
      </c>
      <c r="N32" s="62">
        <f>N31*100/44</f>
        <v>29.545454545454547</v>
      </c>
      <c r="O32" s="62">
        <f>O31*100/66</f>
        <v>6.0606060606060606</v>
      </c>
      <c r="P32" s="62">
        <f>P31*100/286</f>
        <v>4.545454545454546</v>
      </c>
      <c r="Q32" s="62">
        <f>Q31*100/66</f>
        <v>22.727272727272727</v>
      </c>
    </row>
    <row r="33" spans="2:17" ht="21">
      <c r="B33" s="100" t="s">
        <v>275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9" ht="21">
      <c r="B34" s="102" t="s">
        <v>274</v>
      </c>
      <c r="C34" s="102"/>
      <c r="D34" s="102"/>
      <c r="E34" s="102"/>
      <c r="F34" s="102"/>
      <c r="G34" s="102"/>
      <c r="H34" s="102"/>
      <c r="I34" s="102"/>
    </row>
    <row r="35" spans="2:9" ht="21">
      <c r="B35" s="103" t="s">
        <v>276</v>
      </c>
      <c r="C35" s="103"/>
      <c r="D35" s="103"/>
      <c r="E35" s="103"/>
      <c r="F35" s="103"/>
      <c r="G35" s="103"/>
      <c r="H35" s="103"/>
      <c r="I35" s="103"/>
    </row>
    <row r="36" spans="2:9" ht="21">
      <c r="B36" s="99" t="s">
        <v>277</v>
      </c>
      <c r="C36" s="104"/>
      <c r="D36" s="104"/>
      <c r="E36" s="104"/>
      <c r="F36" s="104"/>
      <c r="G36" s="104"/>
      <c r="H36" s="104"/>
      <c r="I36" s="104"/>
    </row>
  </sheetData>
  <sheetProtection/>
  <mergeCells count="14">
    <mergeCell ref="N2:O3"/>
    <mergeCell ref="C1:Q1"/>
    <mergeCell ref="C2:C3"/>
    <mergeCell ref="J2:J3"/>
    <mergeCell ref="P2:Q3"/>
    <mergeCell ref="B33:Q33"/>
    <mergeCell ref="D2:F3"/>
    <mergeCell ref="B1:B4"/>
    <mergeCell ref="B36:I36"/>
    <mergeCell ref="B35:I35"/>
    <mergeCell ref="B34:I34"/>
    <mergeCell ref="A1:A4"/>
    <mergeCell ref="G2:I3"/>
    <mergeCell ref="K2:M3"/>
  </mergeCells>
  <conditionalFormatting sqref="C2:O3 P2">
    <cfRule type="cellIs" priority="1" dxfId="32" operator="between">
      <formula>3</formula>
      <formula>15</formula>
    </cfRule>
    <cfRule type="duplicateValues" priority="2" dxfId="32">
      <formula>AND(COUNTIF($C$2:$O$3,C2)+COUNTIF($P$2:$P$2,C2)&gt;1,NOT(ISBLANK(C2)))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="70" zoomScaleNormal="70" zoomScalePageLayoutView="0" workbookViewId="0" topLeftCell="A1">
      <selection activeCell="T29" sqref="T29"/>
    </sheetView>
  </sheetViews>
  <sheetFormatPr defaultColWidth="9.140625" defaultRowHeight="15"/>
  <cols>
    <col min="1" max="1" width="5.7109375" style="0" customWidth="1"/>
    <col min="2" max="2" width="20.281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9.2812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  <col min="25" max="25" width="12.8515625" style="0" customWidth="1"/>
  </cols>
  <sheetData>
    <row r="1" spans="1:25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4"/>
      <c r="X1" s="4"/>
      <c r="Y1" s="4"/>
    </row>
    <row r="2" spans="1:25" ht="15" customHeight="1">
      <c r="A2" s="116"/>
      <c r="B2" s="125"/>
      <c r="C2" s="126" t="s">
        <v>27</v>
      </c>
      <c r="D2" s="126" t="s">
        <v>29</v>
      </c>
      <c r="E2" s="126" t="s">
        <v>31</v>
      </c>
      <c r="F2" s="126" t="s">
        <v>33</v>
      </c>
      <c r="G2" s="126" t="s">
        <v>35</v>
      </c>
      <c r="H2" s="126" t="s">
        <v>37</v>
      </c>
      <c r="I2" s="126" t="s">
        <v>39</v>
      </c>
      <c r="J2" s="117" t="s">
        <v>41</v>
      </c>
      <c r="K2" s="120" t="s">
        <v>43</v>
      </c>
      <c r="L2" s="120" t="s">
        <v>45</v>
      </c>
      <c r="M2" s="120" t="s">
        <v>47</v>
      </c>
      <c r="N2" s="120" t="s">
        <v>49</v>
      </c>
      <c r="O2" s="120" t="s">
        <v>51</v>
      </c>
      <c r="P2" s="116" t="s">
        <v>57</v>
      </c>
      <c r="Q2" s="116" t="s">
        <v>59</v>
      </c>
      <c r="R2" s="117" t="s">
        <v>61</v>
      </c>
      <c r="S2" s="117" t="s">
        <v>63</v>
      </c>
      <c r="T2" s="116" t="s">
        <v>65</v>
      </c>
      <c r="U2" s="116" t="s">
        <v>67</v>
      </c>
      <c r="V2" s="30"/>
      <c r="W2" s="30"/>
      <c r="X2" s="4"/>
      <c r="Y2" s="4"/>
    </row>
    <row r="3" spans="1:25" ht="76.5" customHeight="1" thickBot="1">
      <c r="A3" s="116"/>
      <c r="B3" s="125"/>
      <c r="C3" s="126"/>
      <c r="D3" s="126"/>
      <c r="E3" s="126"/>
      <c r="F3" s="126"/>
      <c r="G3" s="126"/>
      <c r="H3" s="126"/>
      <c r="I3" s="126"/>
      <c r="J3" s="117"/>
      <c r="K3" s="121"/>
      <c r="L3" s="121"/>
      <c r="M3" s="121"/>
      <c r="N3" s="121"/>
      <c r="O3" s="121"/>
      <c r="P3" s="116"/>
      <c r="Q3" s="116"/>
      <c r="R3" s="117"/>
      <c r="S3" s="117"/>
      <c r="T3" s="116"/>
      <c r="U3" s="116"/>
      <c r="V3" s="31"/>
      <c r="W3" s="34" t="s">
        <v>70</v>
      </c>
      <c r="X3" s="35" t="s">
        <v>24</v>
      </c>
      <c r="Y3" s="36" t="s">
        <v>71</v>
      </c>
    </row>
    <row r="4" spans="1:25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32" t="s">
        <v>52</v>
      </c>
      <c r="P4" s="111" t="s">
        <v>58</v>
      </c>
      <c r="Q4" s="111" t="s">
        <v>60</v>
      </c>
      <c r="R4" s="111" t="s">
        <v>62</v>
      </c>
      <c r="S4" s="111" t="s">
        <v>64</v>
      </c>
      <c r="T4" s="111" t="s">
        <v>66</v>
      </c>
      <c r="U4" s="111" t="s">
        <v>68</v>
      </c>
      <c r="V4" s="111" t="s">
        <v>69</v>
      </c>
      <c r="W4" s="105">
        <v>33</v>
      </c>
      <c r="X4" s="107">
        <v>1</v>
      </c>
      <c r="Y4" s="109"/>
    </row>
    <row r="5" spans="1:25" ht="77.25" customHeight="1">
      <c r="A5" s="4"/>
      <c r="B5" s="27"/>
      <c r="C5" s="118" t="s">
        <v>53</v>
      </c>
      <c r="D5" s="118"/>
      <c r="E5" s="118"/>
      <c r="F5" s="118"/>
      <c r="G5" s="119" t="s">
        <v>54</v>
      </c>
      <c r="H5" s="119"/>
      <c r="I5" s="119"/>
      <c r="J5" s="119"/>
      <c r="K5" s="119" t="s">
        <v>55</v>
      </c>
      <c r="L5" s="119"/>
      <c r="M5" s="119"/>
      <c r="N5" s="119" t="s">
        <v>56</v>
      </c>
      <c r="O5" s="119"/>
      <c r="P5" s="112"/>
      <c r="Q5" s="112"/>
      <c r="R5" s="112"/>
      <c r="S5" s="112"/>
      <c r="T5" s="112"/>
      <c r="U5" s="112"/>
      <c r="V5" s="112"/>
      <c r="W5" s="106"/>
      <c r="X5" s="108"/>
      <c r="Y5" s="110"/>
    </row>
    <row r="6" spans="1:25" ht="15">
      <c r="A6" s="4">
        <v>1</v>
      </c>
      <c r="B6" s="71" t="s">
        <v>308</v>
      </c>
      <c r="C6" s="18">
        <v>1</v>
      </c>
      <c r="D6" s="18">
        <v>1</v>
      </c>
      <c r="E6" s="18">
        <v>2</v>
      </c>
      <c r="F6" s="18">
        <v>0</v>
      </c>
      <c r="G6" s="18">
        <v>1</v>
      </c>
      <c r="H6" s="18">
        <v>2</v>
      </c>
      <c r="I6" s="18">
        <v>0</v>
      </c>
      <c r="J6" s="18">
        <v>1</v>
      </c>
      <c r="K6" s="18">
        <v>1</v>
      </c>
      <c r="L6" s="18">
        <v>0</v>
      </c>
      <c r="M6" s="18">
        <v>0</v>
      </c>
      <c r="N6" s="18">
        <v>1</v>
      </c>
      <c r="O6" s="18">
        <v>2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1</v>
      </c>
      <c r="V6" s="26">
        <v>0</v>
      </c>
      <c r="W6" s="39">
        <f>C6+D6+E6+F6+G6+H6+I6+J6+K6+L6+M6+N6+O6+P6+Q6+R6+S6+T6+U6+V6</f>
        <v>13</v>
      </c>
      <c r="X6" s="39">
        <f>W6*100/33</f>
        <v>39.39393939393939</v>
      </c>
      <c r="Y6" s="72" t="s">
        <v>202</v>
      </c>
    </row>
    <row r="7" spans="1:25" ht="15">
      <c r="A7" s="4">
        <v>2</v>
      </c>
      <c r="B7" s="71" t="s">
        <v>309</v>
      </c>
      <c r="C7" s="18">
        <v>1</v>
      </c>
      <c r="D7" s="18">
        <v>0</v>
      </c>
      <c r="E7" s="18">
        <v>0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</v>
      </c>
      <c r="O7" s="18">
        <v>1</v>
      </c>
      <c r="P7" s="28">
        <v>0</v>
      </c>
      <c r="Q7" s="28">
        <v>0</v>
      </c>
      <c r="R7" s="28">
        <v>0</v>
      </c>
      <c r="S7" s="28">
        <v>1</v>
      </c>
      <c r="T7" s="28">
        <v>0</v>
      </c>
      <c r="U7" s="28">
        <v>0</v>
      </c>
      <c r="V7" s="26">
        <v>0</v>
      </c>
      <c r="W7" s="39">
        <f aca="true" t="shared" si="0" ref="W7:W27">C7+D7+E7+F7+G7+H7+I7+J7+K7+L7+M7+N7+O7+P7+Q7+R7+S7+T7+U7+V7</f>
        <v>5</v>
      </c>
      <c r="X7" s="39">
        <f aca="true" t="shared" si="1" ref="X7:X26">W7*100/33</f>
        <v>15.151515151515152</v>
      </c>
      <c r="Y7" s="67" t="s">
        <v>205</v>
      </c>
    </row>
    <row r="8" spans="1:25" ht="15">
      <c r="A8" s="4">
        <v>3</v>
      </c>
      <c r="B8" s="71" t="s">
        <v>310</v>
      </c>
      <c r="C8" s="18">
        <v>0</v>
      </c>
      <c r="D8" s="18">
        <v>0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18">
        <v>0</v>
      </c>
      <c r="L8" s="18">
        <v>1</v>
      </c>
      <c r="M8" s="18">
        <v>1</v>
      </c>
      <c r="N8" s="18">
        <v>0</v>
      </c>
      <c r="O8" s="18">
        <v>0</v>
      </c>
      <c r="P8" s="28">
        <v>1</v>
      </c>
      <c r="Q8" s="28">
        <v>1</v>
      </c>
      <c r="R8" s="28">
        <v>0</v>
      </c>
      <c r="S8" s="28">
        <v>1</v>
      </c>
      <c r="T8" s="28">
        <v>0</v>
      </c>
      <c r="U8" s="28">
        <v>2</v>
      </c>
      <c r="V8" s="26">
        <v>0</v>
      </c>
      <c r="W8" s="39">
        <f t="shared" si="0"/>
        <v>12</v>
      </c>
      <c r="X8" s="39">
        <f t="shared" si="1"/>
        <v>36.36363636363637</v>
      </c>
      <c r="Y8" s="72" t="s">
        <v>202</v>
      </c>
    </row>
    <row r="9" spans="1:25" ht="15">
      <c r="A9" s="4">
        <v>4</v>
      </c>
      <c r="B9" s="71" t="s">
        <v>311</v>
      </c>
      <c r="C9" s="18">
        <v>2</v>
      </c>
      <c r="D9" s="18">
        <v>2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18">
        <v>0</v>
      </c>
      <c r="L9" s="18">
        <v>2</v>
      </c>
      <c r="M9" s="18">
        <v>2</v>
      </c>
      <c r="N9" s="18">
        <v>1</v>
      </c>
      <c r="O9" s="18">
        <v>1</v>
      </c>
      <c r="P9" s="28">
        <v>1</v>
      </c>
      <c r="Q9" s="28">
        <v>1</v>
      </c>
      <c r="R9" s="28">
        <v>1</v>
      </c>
      <c r="S9" s="28">
        <v>0</v>
      </c>
      <c r="T9" s="28">
        <v>0</v>
      </c>
      <c r="U9" s="28">
        <v>1</v>
      </c>
      <c r="V9" s="26">
        <v>1</v>
      </c>
      <c r="W9" s="39">
        <f t="shared" si="0"/>
        <v>19</v>
      </c>
      <c r="X9" s="39">
        <f t="shared" si="1"/>
        <v>57.57575757575758</v>
      </c>
      <c r="Y9" s="64" t="s">
        <v>203</v>
      </c>
    </row>
    <row r="10" spans="1:25" ht="15">
      <c r="A10" s="4">
        <v>5</v>
      </c>
      <c r="B10" s="71" t="s">
        <v>312</v>
      </c>
      <c r="C10" s="18">
        <v>1</v>
      </c>
      <c r="D10" s="18">
        <v>2</v>
      </c>
      <c r="E10" s="18">
        <v>2</v>
      </c>
      <c r="F10" s="18">
        <v>1</v>
      </c>
      <c r="G10" s="18">
        <v>1</v>
      </c>
      <c r="H10" s="18">
        <v>2</v>
      </c>
      <c r="I10" s="18">
        <v>1</v>
      </c>
      <c r="J10" s="18">
        <v>1</v>
      </c>
      <c r="K10" s="18">
        <v>1</v>
      </c>
      <c r="L10" s="18">
        <v>0</v>
      </c>
      <c r="M10" s="18">
        <v>0</v>
      </c>
      <c r="N10" s="18">
        <v>1</v>
      </c>
      <c r="O10" s="18">
        <v>0</v>
      </c>
      <c r="P10" s="28">
        <v>1</v>
      </c>
      <c r="Q10" s="28">
        <v>1</v>
      </c>
      <c r="R10" s="28">
        <v>0</v>
      </c>
      <c r="S10" s="28">
        <v>0</v>
      </c>
      <c r="T10" s="28">
        <v>0</v>
      </c>
      <c r="U10" s="28">
        <v>2</v>
      </c>
      <c r="V10" s="26">
        <v>0</v>
      </c>
      <c r="W10" s="39">
        <f t="shared" si="0"/>
        <v>17</v>
      </c>
      <c r="X10" s="39">
        <f t="shared" si="1"/>
        <v>51.515151515151516</v>
      </c>
      <c r="Y10" s="64" t="s">
        <v>203</v>
      </c>
    </row>
    <row r="11" spans="1:25" ht="15">
      <c r="A11" s="4">
        <v>6</v>
      </c>
      <c r="B11" s="71" t="s">
        <v>313</v>
      </c>
      <c r="C11" s="18">
        <v>1</v>
      </c>
      <c r="D11" s="18">
        <v>1</v>
      </c>
      <c r="E11" s="18">
        <v>0</v>
      </c>
      <c r="F11" s="18">
        <v>1</v>
      </c>
      <c r="G11" s="18">
        <v>2</v>
      </c>
      <c r="H11" s="18">
        <v>1</v>
      </c>
      <c r="I11" s="18">
        <v>1</v>
      </c>
      <c r="J11" s="18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28">
        <v>1</v>
      </c>
      <c r="Q11" s="28">
        <v>1</v>
      </c>
      <c r="R11" s="28">
        <v>1</v>
      </c>
      <c r="S11" s="28">
        <v>0</v>
      </c>
      <c r="T11" s="28">
        <v>0</v>
      </c>
      <c r="U11" s="28">
        <v>2</v>
      </c>
      <c r="V11" s="26">
        <v>1</v>
      </c>
      <c r="W11" s="39">
        <f t="shared" si="0"/>
        <v>15</v>
      </c>
      <c r="X11" s="39">
        <f t="shared" si="1"/>
        <v>45.45454545454545</v>
      </c>
      <c r="Y11" s="64" t="s">
        <v>203</v>
      </c>
    </row>
    <row r="12" spans="1:25" ht="15">
      <c r="A12" s="4">
        <v>7</v>
      </c>
      <c r="B12" s="71" t="s">
        <v>314</v>
      </c>
      <c r="C12" s="18">
        <v>0</v>
      </c>
      <c r="D12" s="18">
        <v>2</v>
      </c>
      <c r="E12" s="18">
        <v>2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0</v>
      </c>
      <c r="P12" s="28">
        <v>1</v>
      </c>
      <c r="Q12" s="28">
        <v>1</v>
      </c>
      <c r="R12" s="28">
        <v>0</v>
      </c>
      <c r="S12" s="28">
        <v>1</v>
      </c>
      <c r="T12" s="28">
        <v>0</v>
      </c>
      <c r="U12" s="28">
        <v>1</v>
      </c>
      <c r="V12" s="26">
        <v>2</v>
      </c>
      <c r="W12" s="39">
        <f t="shared" si="0"/>
        <v>18</v>
      </c>
      <c r="X12" s="39">
        <f t="shared" si="1"/>
        <v>54.54545454545455</v>
      </c>
      <c r="Y12" s="64" t="s">
        <v>203</v>
      </c>
    </row>
    <row r="13" spans="1:25" ht="15">
      <c r="A13" s="4">
        <v>8</v>
      </c>
      <c r="B13" s="71" t="s">
        <v>315</v>
      </c>
      <c r="C13" s="18">
        <v>1</v>
      </c>
      <c r="D13" s="18">
        <v>1</v>
      </c>
      <c r="E13" s="18">
        <v>2</v>
      </c>
      <c r="F13" s="18">
        <v>1</v>
      </c>
      <c r="G13" s="18">
        <v>1</v>
      </c>
      <c r="H13" s="18">
        <v>1</v>
      </c>
      <c r="I13" s="18">
        <v>0</v>
      </c>
      <c r="J13" s="18">
        <v>1</v>
      </c>
      <c r="K13" s="18">
        <v>0</v>
      </c>
      <c r="L13" s="18">
        <v>1</v>
      </c>
      <c r="M13" s="18">
        <v>0</v>
      </c>
      <c r="N13" s="18">
        <v>1</v>
      </c>
      <c r="O13" s="18">
        <v>0</v>
      </c>
      <c r="P13" s="28">
        <v>1</v>
      </c>
      <c r="Q13" s="28">
        <v>1</v>
      </c>
      <c r="R13" s="28">
        <v>0</v>
      </c>
      <c r="S13" s="28">
        <v>1</v>
      </c>
      <c r="T13" s="28">
        <v>0</v>
      </c>
      <c r="U13" s="28">
        <v>1</v>
      </c>
      <c r="V13" s="26">
        <v>1</v>
      </c>
      <c r="W13" s="39">
        <f t="shared" si="0"/>
        <v>15</v>
      </c>
      <c r="X13" s="39">
        <f t="shared" si="1"/>
        <v>45.45454545454545</v>
      </c>
      <c r="Y13" s="64" t="s">
        <v>203</v>
      </c>
    </row>
    <row r="14" spans="1:25" ht="15">
      <c r="A14" s="4">
        <v>9</v>
      </c>
      <c r="B14" s="71" t="s">
        <v>316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28">
        <v>1</v>
      </c>
      <c r="Q14" s="28">
        <v>0</v>
      </c>
      <c r="R14" s="28">
        <v>0</v>
      </c>
      <c r="S14" s="28">
        <v>0</v>
      </c>
      <c r="T14" s="28">
        <v>0</v>
      </c>
      <c r="U14" s="28">
        <v>1</v>
      </c>
      <c r="V14" s="26">
        <v>0</v>
      </c>
      <c r="W14" s="39">
        <f t="shared" si="0"/>
        <v>7</v>
      </c>
      <c r="X14" s="39">
        <f t="shared" si="1"/>
        <v>21.21212121212121</v>
      </c>
      <c r="Y14" s="67" t="s">
        <v>205</v>
      </c>
    </row>
    <row r="15" spans="1:25" ht="15">
      <c r="A15" s="4">
        <v>10</v>
      </c>
      <c r="B15" s="71" t="s">
        <v>317</v>
      </c>
      <c r="C15" s="18">
        <v>1</v>
      </c>
      <c r="D15" s="18">
        <v>1</v>
      </c>
      <c r="E15" s="18">
        <v>2</v>
      </c>
      <c r="F15" s="18">
        <v>1</v>
      </c>
      <c r="G15" s="18">
        <v>0</v>
      </c>
      <c r="H15" s="18">
        <v>2</v>
      </c>
      <c r="I15" s="18">
        <v>0</v>
      </c>
      <c r="J15" s="18">
        <v>1</v>
      </c>
      <c r="K15" s="18">
        <v>0</v>
      </c>
      <c r="L15" s="18">
        <v>0</v>
      </c>
      <c r="M15" s="18">
        <v>2</v>
      </c>
      <c r="N15" s="18">
        <v>0</v>
      </c>
      <c r="O15" s="18">
        <v>0</v>
      </c>
      <c r="P15" s="28">
        <v>1</v>
      </c>
      <c r="Q15" s="28">
        <v>1</v>
      </c>
      <c r="R15" s="28">
        <v>0</v>
      </c>
      <c r="S15" s="28">
        <v>1</v>
      </c>
      <c r="T15" s="28">
        <v>0</v>
      </c>
      <c r="U15" s="28">
        <v>1</v>
      </c>
      <c r="V15" s="26">
        <v>0</v>
      </c>
      <c r="W15" s="39">
        <f t="shared" si="0"/>
        <v>14</v>
      </c>
      <c r="X15" s="39">
        <f t="shared" si="1"/>
        <v>42.42424242424242</v>
      </c>
      <c r="Y15" s="72" t="s">
        <v>202</v>
      </c>
    </row>
    <row r="16" spans="1:25" ht="15">
      <c r="A16" s="4">
        <v>11</v>
      </c>
      <c r="B16" s="71" t="s">
        <v>318</v>
      </c>
      <c r="C16" s="18">
        <v>0</v>
      </c>
      <c r="D16" s="18">
        <v>1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1</v>
      </c>
      <c r="K16" s="18">
        <v>1</v>
      </c>
      <c r="L16" s="18">
        <v>0</v>
      </c>
      <c r="M16" s="18">
        <v>0</v>
      </c>
      <c r="N16" s="18">
        <v>1</v>
      </c>
      <c r="O16" s="18">
        <v>1</v>
      </c>
      <c r="P16" s="28">
        <v>0</v>
      </c>
      <c r="Q16" s="28">
        <v>0</v>
      </c>
      <c r="R16" s="28">
        <v>0</v>
      </c>
      <c r="S16" s="28">
        <v>1</v>
      </c>
      <c r="T16" s="28">
        <v>0</v>
      </c>
      <c r="U16" s="28">
        <v>1</v>
      </c>
      <c r="V16" s="26">
        <v>0</v>
      </c>
      <c r="W16" s="39">
        <f t="shared" si="0"/>
        <v>9</v>
      </c>
      <c r="X16" s="39">
        <f t="shared" si="1"/>
        <v>27.272727272727273</v>
      </c>
      <c r="Y16" s="67" t="s">
        <v>205</v>
      </c>
    </row>
    <row r="17" spans="1:25" ht="15">
      <c r="A17" s="4">
        <v>12</v>
      </c>
      <c r="B17" s="71" t="s">
        <v>319</v>
      </c>
      <c r="C17" s="18">
        <v>0</v>
      </c>
      <c r="D17" s="18">
        <v>1</v>
      </c>
      <c r="E17" s="18">
        <v>0</v>
      </c>
      <c r="F17" s="18">
        <v>1</v>
      </c>
      <c r="G17" s="18">
        <v>1</v>
      </c>
      <c r="H17" s="18">
        <v>1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  <c r="N17" s="18">
        <v>0</v>
      </c>
      <c r="O17" s="18">
        <v>1</v>
      </c>
      <c r="P17" s="28">
        <v>0</v>
      </c>
      <c r="Q17" s="28">
        <v>1</v>
      </c>
      <c r="R17" s="28">
        <v>1</v>
      </c>
      <c r="S17" s="28">
        <v>1</v>
      </c>
      <c r="T17" s="28">
        <v>0</v>
      </c>
      <c r="U17" s="28">
        <v>0</v>
      </c>
      <c r="V17" s="26">
        <v>0</v>
      </c>
      <c r="W17" s="39">
        <f t="shared" si="0"/>
        <v>10</v>
      </c>
      <c r="X17" s="39">
        <f t="shared" si="1"/>
        <v>30.303030303030305</v>
      </c>
      <c r="Y17" s="72" t="s">
        <v>202</v>
      </c>
    </row>
    <row r="18" spans="1:25" ht="15">
      <c r="A18" s="4">
        <v>13</v>
      </c>
      <c r="B18" s="71" t="s">
        <v>320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  <c r="P18" s="28">
        <v>0</v>
      </c>
      <c r="Q18" s="28">
        <v>1</v>
      </c>
      <c r="R18" s="28">
        <v>0</v>
      </c>
      <c r="S18" s="28">
        <v>1</v>
      </c>
      <c r="T18" s="28">
        <v>0</v>
      </c>
      <c r="U18" s="28">
        <v>1</v>
      </c>
      <c r="V18" s="26">
        <v>1</v>
      </c>
      <c r="W18" s="39">
        <f t="shared" si="0"/>
        <v>11</v>
      </c>
      <c r="X18" s="39">
        <f t="shared" si="1"/>
        <v>33.333333333333336</v>
      </c>
      <c r="Y18" s="72" t="s">
        <v>202</v>
      </c>
    </row>
    <row r="19" spans="1:25" ht="15">
      <c r="A19" s="4">
        <v>14</v>
      </c>
      <c r="B19" s="71" t="s">
        <v>321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1</v>
      </c>
      <c r="I19" s="18">
        <v>2</v>
      </c>
      <c r="J19" s="18">
        <v>1</v>
      </c>
      <c r="K19" s="18">
        <v>1</v>
      </c>
      <c r="L19" s="18">
        <v>0</v>
      </c>
      <c r="M19" s="18">
        <v>0</v>
      </c>
      <c r="N19" s="18">
        <v>1</v>
      </c>
      <c r="O19" s="18">
        <v>0</v>
      </c>
      <c r="P19" s="28">
        <v>1</v>
      </c>
      <c r="Q19" s="28">
        <v>1</v>
      </c>
      <c r="R19" s="28">
        <v>0</v>
      </c>
      <c r="S19" s="28">
        <v>1</v>
      </c>
      <c r="T19" s="28">
        <v>0</v>
      </c>
      <c r="U19" s="28">
        <v>2</v>
      </c>
      <c r="V19" s="26">
        <v>0</v>
      </c>
      <c r="W19" s="39">
        <f t="shared" si="0"/>
        <v>12</v>
      </c>
      <c r="X19" s="39">
        <f t="shared" si="1"/>
        <v>36.36363636363637</v>
      </c>
      <c r="Y19" s="72" t="s">
        <v>202</v>
      </c>
    </row>
    <row r="20" spans="1:25" ht="15">
      <c r="A20" s="4">
        <v>15</v>
      </c>
      <c r="B20" s="71" t="s">
        <v>322</v>
      </c>
      <c r="C20" s="18">
        <v>0</v>
      </c>
      <c r="D20" s="18">
        <v>1</v>
      </c>
      <c r="E20" s="18">
        <v>0</v>
      </c>
      <c r="F20" s="18">
        <v>2</v>
      </c>
      <c r="G20" s="18">
        <v>0</v>
      </c>
      <c r="H20" s="18">
        <v>1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28">
        <v>0</v>
      </c>
      <c r="Q20" s="28">
        <v>1</v>
      </c>
      <c r="R20" s="28">
        <v>0</v>
      </c>
      <c r="S20" s="28">
        <v>0</v>
      </c>
      <c r="T20" s="28">
        <v>0</v>
      </c>
      <c r="U20" s="28">
        <v>0</v>
      </c>
      <c r="V20" s="26">
        <v>0</v>
      </c>
      <c r="W20" s="39">
        <f t="shared" si="0"/>
        <v>7</v>
      </c>
      <c r="X20" s="39">
        <f t="shared" si="1"/>
        <v>21.21212121212121</v>
      </c>
      <c r="Y20" s="67" t="s">
        <v>205</v>
      </c>
    </row>
    <row r="21" spans="1:25" ht="15">
      <c r="A21" s="4">
        <v>16</v>
      </c>
      <c r="B21" s="71" t="s">
        <v>323</v>
      </c>
      <c r="C21" s="18">
        <v>1</v>
      </c>
      <c r="D21" s="18">
        <v>1</v>
      </c>
      <c r="E21" s="18">
        <v>2</v>
      </c>
      <c r="F21" s="18">
        <v>1</v>
      </c>
      <c r="G21" s="18">
        <v>0</v>
      </c>
      <c r="H21" s="18">
        <v>1</v>
      </c>
      <c r="I21" s="18">
        <v>1</v>
      </c>
      <c r="J21" s="18">
        <v>1</v>
      </c>
      <c r="K21" s="18">
        <v>0</v>
      </c>
      <c r="L21" s="18">
        <v>0</v>
      </c>
      <c r="M21" s="18">
        <v>1</v>
      </c>
      <c r="N21" s="18">
        <v>2</v>
      </c>
      <c r="O21" s="18">
        <v>1</v>
      </c>
      <c r="P21" s="28">
        <v>1</v>
      </c>
      <c r="Q21" s="28">
        <v>1</v>
      </c>
      <c r="R21" s="28">
        <v>0</v>
      </c>
      <c r="S21" s="28">
        <v>0</v>
      </c>
      <c r="T21" s="28">
        <v>0</v>
      </c>
      <c r="U21" s="28">
        <v>1</v>
      </c>
      <c r="V21" s="26">
        <v>0</v>
      </c>
      <c r="W21" s="39">
        <f t="shared" si="0"/>
        <v>15</v>
      </c>
      <c r="X21" s="39">
        <f t="shared" si="1"/>
        <v>45.45454545454545</v>
      </c>
      <c r="Y21" s="72" t="s">
        <v>202</v>
      </c>
    </row>
    <row r="22" spans="1:25" ht="15">
      <c r="A22" s="4">
        <v>17</v>
      </c>
      <c r="B22" s="71" t="s">
        <v>324</v>
      </c>
      <c r="C22" s="18">
        <v>0</v>
      </c>
      <c r="D22" s="18">
        <v>1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1</v>
      </c>
      <c r="L22" s="18">
        <v>0</v>
      </c>
      <c r="M22" s="18">
        <v>0</v>
      </c>
      <c r="N22" s="18">
        <v>1</v>
      </c>
      <c r="O22" s="18">
        <v>0</v>
      </c>
      <c r="P22" s="28">
        <v>1</v>
      </c>
      <c r="Q22" s="28">
        <v>1</v>
      </c>
      <c r="R22" s="28">
        <v>0</v>
      </c>
      <c r="S22" s="28">
        <v>0</v>
      </c>
      <c r="T22" s="28">
        <v>0</v>
      </c>
      <c r="U22" s="28">
        <v>0</v>
      </c>
      <c r="V22" s="26">
        <v>0</v>
      </c>
      <c r="W22" s="39">
        <f t="shared" si="0"/>
        <v>7</v>
      </c>
      <c r="X22" s="39">
        <f t="shared" si="1"/>
        <v>21.21212121212121</v>
      </c>
      <c r="Y22" s="67" t="s">
        <v>205</v>
      </c>
    </row>
    <row r="23" spans="1:25" ht="15">
      <c r="A23" s="4">
        <v>18</v>
      </c>
      <c r="B23" s="71" t="s">
        <v>325</v>
      </c>
      <c r="C23" s="18">
        <v>0</v>
      </c>
      <c r="D23" s="18">
        <v>1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28">
        <v>1</v>
      </c>
      <c r="Q23" s="28">
        <v>1</v>
      </c>
      <c r="R23" s="28">
        <v>0</v>
      </c>
      <c r="S23" s="28">
        <v>1</v>
      </c>
      <c r="T23" s="28">
        <v>0</v>
      </c>
      <c r="U23" s="28">
        <v>0</v>
      </c>
      <c r="V23" s="26">
        <v>0</v>
      </c>
      <c r="W23" s="39">
        <f t="shared" si="0"/>
        <v>6</v>
      </c>
      <c r="X23" s="39">
        <f t="shared" si="1"/>
        <v>18.181818181818183</v>
      </c>
      <c r="Y23" s="67" t="s">
        <v>205</v>
      </c>
    </row>
    <row r="24" spans="1:25" ht="15">
      <c r="A24" s="4">
        <v>19</v>
      </c>
      <c r="B24" s="71" t="s">
        <v>326</v>
      </c>
      <c r="C24" s="18">
        <v>1</v>
      </c>
      <c r="D24" s="18">
        <v>1</v>
      </c>
      <c r="E24" s="18">
        <v>2</v>
      </c>
      <c r="F24" s="18">
        <v>1</v>
      </c>
      <c r="G24" s="18">
        <v>0</v>
      </c>
      <c r="H24" s="18">
        <v>1</v>
      </c>
      <c r="I24" s="18">
        <v>1</v>
      </c>
      <c r="J24" s="18">
        <v>0</v>
      </c>
      <c r="K24" s="18">
        <v>0</v>
      </c>
      <c r="L24" s="18">
        <v>0</v>
      </c>
      <c r="M24" s="18">
        <v>1</v>
      </c>
      <c r="N24" s="18">
        <v>2</v>
      </c>
      <c r="O24" s="18">
        <v>1</v>
      </c>
      <c r="P24" s="28">
        <v>1</v>
      </c>
      <c r="Q24" s="28">
        <v>1</v>
      </c>
      <c r="R24" s="28">
        <v>0</v>
      </c>
      <c r="S24" s="28">
        <v>0</v>
      </c>
      <c r="T24" s="28">
        <v>0</v>
      </c>
      <c r="U24" s="28">
        <v>1</v>
      </c>
      <c r="V24" s="26">
        <v>0</v>
      </c>
      <c r="W24" s="39">
        <f t="shared" si="0"/>
        <v>14</v>
      </c>
      <c r="X24" s="39">
        <f t="shared" si="1"/>
        <v>42.42424242424242</v>
      </c>
      <c r="Y24" s="72" t="s">
        <v>202</v>
      </c>
    </row>
    <row r="25" spans="1:25" ht="15">
      <c r="A25" s="4">
        <v>20</v>
      </c>
      <c r="B25" s="71" t="s">
        <v>327</v>
      </c>
      <c r="C25" s="18">
        <v>1</v>
      </c>
      <c r="D25" s="18">
        <v>1</v>
      </c>
      <c r="E25" s="18">
        <v>2</v>
      </c>
      <c r="F25" s="18">
        <v>0</v>
      </c>
      <c r="G25" s="18">
        <v>1</v>
      </c>
      <c r="H25" s="18">
        <v>1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1</v>
      </c>
      <c r="O25" s="18">
        <v>0</v>
      </c>
      <c r="P25" s="28">
        <v>1</v>
      </c>
      <c r="Q25" s="28">
        <v>1</v>
      </c>
      <c r="R25" s="28">
        <v>1</v>
      </c>
      <c r="S25" s="28">
        <v>1</v>
      </c>
      <c r="T25" s="28">
        <v>0</v>
      </c>
      <c r="U25" s="28">
        <v>0</v>
      </c>
      <c r="V25" s="26">
        <v>0</v>
      </c>
      <c r="W25" s="39">
        <f t="shared" si="0"/>
        <v>12</v>
      </c>
      <c r="X25" s="39">
        <f t="shared" si="1"/>
        <v>36.36363636363637</v>
      </c>
      <c r="Y25" s="72" t="s">
        <v>202</v>
      </c>
    </row>
    <row r="26" spans="1:25" ht="15">
      <c r="A26" s="4">
        <v>21</v>
      </c>
      <c r="B26" s="71" t="s">
        <v>328</v>
      </c>
      <c r="C26" s="18">
        <v>1</v>
      </c>
      <c r="D26" s="18">
        <v>1</v>
      </c>
      <c r="E26" s="18">
        <v>2</v>
      </c>
      <c r="F26" s="18">
        <v>1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>
        <v>0</v>
      </c>
      <c r="P26" s="28">
        <v>1</v>
      </c>
      <c r="Q26" s="28">
        <v>1</v>
      </c>
      <c r="R26" s="28">
        <v>0</v>
      </c>
      <c r="S26" s="28">
        <v>0</v>
      </c>
      <c r="T26" s="28">
        <v>0</v>
      </c>
      <c r="U26" s="28">
        <v>0</v>
      </c>
      <c r="V26" s="26">
        <v>0</v>
      </c>
      <c r="W26" s="39">
        <f t="shared" si="0"/>
        <v>9</v>
      </c>
      <c r="X26" s="39">
        <f t="shared" si="1"/>
        <v>27.272727272727273</v>
      </c>
      <c r="Y26" s="67" t="s">
        <v>205</v>
      </c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39">
        <f t="shared" si="0"/>
        <v>0</v>
      </c>
      <c r="X27" s="39"/>
      <c r="Y27" s="4"/>
    </row>
    <row r="28" spans="1:25" ht="30">
      <c r="A28" s="5"/>
      <c r="B28" s="33" t="s">
        <v>278</v>
      </c>
      <c r="C28" s="6">
        <f>C6+C7+C8+C9+C10+C11+C12+C13+C14+C15+C16+C17+C18+C19+C20+C21+C22+C23+C24+C25+C26</f>
        <v>14</v>
      </c>
      <c r="D28" s="6">
        <f aca="true" t="shared" si="2" ref="D28:V28">D6+D7+D8+D9+D10+D11+D12+D13+D14+D15+D16+D17+D18+D19+D20+D21+D22+D23+D24+D25+D26</f>
        <v>20</v>
      </c>
      <c r="E28" s="6">
        <f t="shared" si="2"/>
        <v>24</v>
      </c>
      <c r="F28" s="6">
        <f t="shared" si="2"/>
        <v>14</v>
      </c>
      <c r="G28" s="6">
        <f t="shared" si="2"/>
        <v>9</v>
      </c>
      <c r="H28" s="6">
        <f t="shared" si="2"/>
        <v>23</v>
      </c>
      <c r="I28" s="6">
        <f t="shared" si="2"/>
        <v>12</v>
      </c>
      <c r="J28" s="6">
        <f t="shared" si="2"/>
        <v>12</v>
      </c>
      <c r="K28" s="6">
        <f t="shared" si="2"/>
        <v>6</v>
      </c>
      <c r="L28" s="6">
        <f t="shared" si="2"/>
        <v>7</v>
      </c>
      <c r="M28" s="6">
        <f t="shared" si="2"/>
        <v>10</v>
      </c>
      <c r="N28" s="6">
        <f t="shared" si="2"/>
        <v>16</v>
      </c>
      <c r="O28" s="6">
        <f t="shared" si="2"/>
        <v>9</v>
      </c>
      <c r="P28" s="6">
        <f t="shared" si="2"/>
        <v>15</v>
      </c>
      <c r="Q28" s="6">
        <f t="shared" si="2"/>
        <v>17</v>
      </c>
      <c r="R28" s="6">
        <f t="shared" si="2"/>
        <v>4</v>
      </c>
      <c r="S28" s="6">
        <f t="shared" si="2"/>
        <v>11</v>
      </c>
      <c r="T28" s="6">
        <f t="shared" si="2"/>
        <v>0</v>
      </c>
      <c r="U28" s="6">
        <f t="shared" si="2"/>
        <v>18</v>
      </c>
      <c r="V28" s="6">
        <f t="shared" si="2"/>
        <v>6</v>
      </c>
      <c r="W28" s="6"/>
      <c r="X28" s="6"/>
      <c r="Y28" s="7"/>
    </row>
    <row r="29" spans="2:22" ht="37.5" customHeight="1">
      <c r="B29" s="22" t="s">
        <v>24</v>
      </c>
      <c r="C29" s="76">
        <f>C28*100/42</f>
        <v>33.333333333333336</v>
      </c>
      <c r="D29" s="74">
        <f>D28*100/21</f>
        <v>95.23809523809524</v>
      </c>
      <c r="E29" s="75">
        <f>E28*100/42</f>
        <v>57.142857142857146</v>
      </c>
      <c r="F29" s="76">
        <f>F28*100/42</f>
        <v>33.333333333333336</v>
      </c>
      <c r="G29" s="77">
        <f>G28*100/42</f>
        <v>21.428571428571427</v>
      </c>
      <c r="H29" s="75">
        <f>H28*100/42</f>
        <v>54.76190476190476</v>
      </c>
      <c r="I29" s="77">
        <f>I28*100/42</f>
        <v>28.571428571428573</v>
      </c>
      <c r="J29" s="75">
        <f>J28*100/21</f>
        <v>57.142857142857146</v>
      </c>
      <c r="K29" s="77">
        <f>K28*100/21</f>
        <v>28.571428571428573</v>
      </c>
      <c r="L29" s="76">
        <f>L28*100/21</f>
        <v>33.333333333333336</v>
      </c>
      <c r="M29" s="77">
        <f>M28*100/42</f>
        <v>23.80952380952381</v>
      </c>
      <c r="N29" s="76">
        <f>N28*100/42</f>
        <v>38.095238095238095</v>
      </c>
      <c r="O29" s="77">
        <f>O28*100/42</f>
        <v>21.428571428571427</v>
      </c>
      <c r="P29" s="78">
        <f>P28*100/21</f>
        <v>71.42857142857143</v>
      </c>
      <c r="Q29" s="78">
        <f>Q28*100/21</f>
        <v>80.95238095238095</v>
      </c>
      <c r="R29" s="77">
        <f>R28*100/21</f>
        <v>19.047619047619047</v>
      </c>
      <c r="S29" s="75">
        <f>S28*100/21</f>
        <v>52.38095238095238</v>
      </c>
      <c r="T29" s="77">
        <f>T28*100/42</f>
        <v>0</v>
      </c>
      <c r="U29" s="76">
        <f>U28*100/42</f>
        <v>42.857142857142854</v>
      </c>
      <c r="V29" s="77">
        <f>V28*100/105</f>
        <v>5.714285714285714</v>
      </c>
    </row>
    <row r="30" spans="2:13" ht="18.75">
      <c r="B30" s="115" t="s">
        <v>392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5" ht="21">
      <c r="B31" s="102" t="s">
        <v>393</v>
      </c>
      <c r="C31" s="113"/>
      <c r="D31" s="113"/>
      <c r="E31" s="113"/>
    </row>
    <row r="32" spans="2:5" ht="21">
      <c r="B32" s="103" t="s">
        <v>394</v>
      </c>
      <c r="C32" s="114"/>
      <c r="D32" s="114"/>
      <c r="E32" s="114"/>
    </row>
    <row r="33" spans="2:5" ht="21">
      <c r="B33" s="99" t="s">
        <v>395</v>
      </c>
      <c r="C33" s="99"/>
      <c r="D33" s="99"/>
      <c r="E33" s="99"/>
    </row>
  </sheetData>
  <sheetProtection/>
  <mergeCells count="40"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W4:W5"/>
    <mergeCell ref="X4:X5"/>
    <mergeCell ref="Y4:Y5"/>
    <mergeCell ref="B33:E33"/>
    <mergeCell ref="V4:V5"/>
    <mergeCell ref="B31:E31"/>
    <mergeCell ref="B32:E32"/>
    <mergeCell ref="B30:M30"/>
    <mergeCell ref="P4:P5"/>
    <mergeCell ref="Q4:Q5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0" zoomScaleNormal="60" zoomScalePageLayoutView="0" workbookViewId="0" topLeftCell="B1">
      <selection activeCell="F24" sqref="F24"/>
    </sheetView>
  </sheetViews>
  <sheetFormatPr defaultColWidth="9.140625" defaultRowHeight="15"/>
  <cols>
    <col min="1" max="1" width="5.7109375" style="0" customWidth="1"/>
    <col min="2" max="2" width="16.7109375" style="0" customWidth="1"/>
    <col min="3" max="3" width="28.421875" style="0" customWidth="1"/>
    <col min="4" max="4" width="36.57421875" style="0" customWidth="1"/>
    <col min="5" max="5" width="23.421875" style="0" customWidth="1"/>
    <col min="6" max="6" width="23.7109375" style="0" customWidth="1"/>
    <col min="7" max="7" width="23.8515625" style="0" customWidth="1"/>
    <col min="8" max="8" width="15.8515625" style="0" customWidth="1"/>
    <col min="9" max="9" width="21.5742187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10.7109375" style="0" customWidth="1"/>
    <col min="15" max="15" width="12.7109375" style="0" customWidth="1"/>
    <col min="16" max="16" width="11.57421875" style="0" customWidth="1"/>
    <col min="17" max="17" width="12.57421875" style="0" customWidth="1"/>
    <col min="18" max="18" width="17.28125" style="0" customWidth="1"/>
  </cols>
  <sheetData>
    <row r="1" spans="1:18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9"/>
      <c r="Q1" s="29"/>
      <c r="R1" s="29"/>
    </row>
    <row r="2" spans="1:18" ht="15" customHeight="1" thickBot="1">
      <c r="A2" s="116"/>
      <c r="B2" s="125"/>
      <c r="C2" s="129" t="s">
        <v>283</v>
      </c>
      <c r="D2" s="131" t="s">
        <v>284</v>
      </c>
      <c r="E2" s="131" t="s">
        <v>285</v>
      </c>
      <c r="F2" s="131" t="s">
        <v>286</v>
      </c>
      <c r="G2" s="129" t="s">
        <v>287</v>
      </c>
      <c r="H2" s="129" t="s">
        <v>288</v>
      </c>
      <c r="I2" s="136" t="s">
        <v>289</v>
      </c>
      <c r="J2" s="133" t="s">
        <v>290</v>
      </c>
      <c r="K2" s="129" t="s">
        <v>292</v>
      </c>
      <c r="L2" s="129" t="s">
        <v>291</v>
      </c>
      <c r="M2" s="129" t="s">
        <v>293</v>
      </c>
      <c r="N2" s="129" t="s">
        <v>294</v>
      </c>
      <c r="O2" s="129" t="s">
        <v>292</v>
      </c>
      <c r="P2" s="129" t="s">
        <v>70</v>
      </c>
      <c r="Q2" s="129" t="s">
        <v>24</v>
      </c>
      <c r="R2" s="134" t="s">
        <v>71</v>
      </c>
    </row>
    <row r="3" spans="1:18" ht="105.75" customHeight="1" thickBot="1">
      <c r="A3" s="116"/>
      <c r="B3" s="125"/>
      <c r="C3" s="130"/>
      <c r="D3" s="132"/>
      <c r="E3" s="132"/>
      <c r="F3" s="132"/>
      <c r="G3" s="130"/>
      <c r="H3" s="130"/>
      <c r="I3" s="137"/>
      <c r="J3" s="130"/>
      <c r="K3" s="130"/>
      <c r="L3" s="130"/>
      <c r="M3" s="130"/>
      <c r="N3" s="130"/>
      <c r="O3" s="130"/>
      <c r="P3" s="130"/>
      <c r="Q3" s="130"/>
      <c r="R3" s="135"/>
    </row>
    <row r="4" spans="1:18" ht="30.75" customHeight="1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53" t="s">
        <v>58</v>
      </c>
      <c r="L4" s="53" t="s">
        <v>60</v>
      </c>
      <c r="M4" s="53" t="s">
        <v>62</v>
      </c>
      <c r="N4" s="53" t="s">
        <v>64</v>
      </c>
      <c r="O4" s="70" t="s">
        <v>302</v>
      </c>
      <c r="P4" s="37">
        <v>22</v>
      </c>
      <c r="Q4" s="38">
        <v>1</v>
      </c>
      <c r="R4" s="29"/>
    </row>
    <row r="5" spans="1:18" ht="15">
      <c r="A5" s="29">
        <v>1</v>
      </c>
      <c r="B5" s="52" t="s">
        <v>206</v>
      </c>
      <c r="C5" s="18">
        <v>1</v>
      </c>
      <c r="D5" s="18">
        <v>1</v>
      </c>
      <c r="E5" s="18">
        <v>0</v>
      </c>
      <c r="F5" s="18">
        <v>0</v>
      </c>
      <c r="G5" s="18">
        <v>1</v>
      </c>
      <c r="H5" s="18">
        <v>1</v>
      </c>
      <c r="I5" s="18">
        <v>1</v>
      </c>
      <c r="J5" s="18">
        <v>1</v>
      </c>
      <c r="K5" s="18">
        <v>2</v>
      </c>
      <c r="L5" s="18">
        <v>0</v>
      </c>
      <c r="M5" s="18">
        <v>2</v>
      </c>
      <c r="N5" s="18">
        <v>0</v>
      </c>
      <c r="O5" s="18">
        <v>2</v>
      </c>
      <c r="P5" s="39">
        <f>C5+D5+E5+F5+G5+H5+I5+J5+K5+L5+M5+N5+O5</f>
        <v>12</v>
      </c>
      <c r="Q5" s="39">
        <f>P5*100/22</f>
        <v>54.54545454545455</v>
      </c>
      <c r="R5" s="64" t="s">
        <v>203</v>
      </c>
    </row>
    <row r="6" spans="1:18" ht="15">
      <c r="A6" s="29">
        <v>2</v>
      </c>
      <c r="B6" s="52" t="s">
        <v>207</v>
      </c>
      <c r="C6" s="18">
        <v>1</v>
      </c>
      <c r="D6" s="18">
        <v>1</v>
      </c>
      <c r="E6" s="18">
        <v>0</v>
      </c>
      <c r="F6" s="18">
        <v>0</v>
      </c>
      <c r="G6" s="18">
        <v>1</v>
      </c>
      <c r="H6" s="18">
        <v>1</v>
      </c>
      <c r="I6" s="18">
        <v>1</v>
      </c>
      <c r="J6" s="18">
        <v>1</v>
      </c>
      <c r="K6" s="18">
        <v>2</v>
      </c>
      <c r="L6" s="18">
        <v>2</v>
      </c>
      <c r="M6" s="18">
        <v>2</v>
      </c>
      <c r="N6" s="18">
        <v>2</v>
      </c>
      <c r="O6" s="18">
        <v>5</v>
      </c>
      <c r="P6" s="39">
        <f aca="true" t="shared" si="0" ref="P6:P19">C6+D6+E6+F6+G6+H6+I6+J6+K6+L6+M6+N6+O6</f>
        <v>19</v>
      </c>
      <c r="Q6" s="39">
        <f aca="true" t="shared" si="1" ref="Q6:Q19">P6*100/22</f>
        <v>86.36363636363636</v>
      </c>
      <c r="R6" s="66" t="s">
        <v>296</v>
      </c>
    </row>
    <row r="7" spans="1:18" ht="15">
      <c r="A7" s="29">
        <v>3</v>
      </c>
      <c r="B7" s="52" t="s">
        <v>208</v>
      </c>
      <c r="C7" s="18">
        <v>1</v>
      </c>
      <c r="D7" s="18">
        <v>1</v>
      </c>
      <c r="E7" s="18">
        <v>0</v>
      </c>
      <c r="F7" s="18">
        <v>1</v>
      </c>
      <c r="G7" s="18">
        <v>1</v>
      </c>
      <c r="H7" s="18">
        <v>0</v>
      </c>
      <c r="I7" s="18">
        <v>1</v>
      </c>
      <c r="J7" s="18">
        <v>1</v>
      </c>
      <c r="K7" s="18">
        <v>1</v>
      </c>
      <c r="L7" s="18">
        <v>1</v>
      </c>
      <c r="M7" s="18">
        <v>2</v>
      </c>
      <c r="N7" s="18">
        <v>2</v>
      </c>
      <c r="O7" s="18">
        <v>3</v>
      </c>
      <c r="P7" s="39">
        <f t="shared" si="0"/>
        <v>15</v>
      </c>
      <c r="Q7" s="39">
        <f t="shared" si="1"/>
        <v>68.18181818181819</v>
      </c>
      <c r="R7" s="64" t="s">
        <v>203</v>
      </c>
    </row>
    <row r="8" spans="1:18" ht="15">
      <c r="A8" s="29">
        <v>4</v>
      </c>
      <c r="B8" s="52" t="s">
        <v>216</v>
      </c>
      <c r="C8" s="18">
        <v>1</v>
      </c>
      <c r="D8" s="18">
        <v>1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0</v>
      </c>
      <c r="K8" s="18">
        <v>0</v>
      </c>
      <c r="L8" s="18">
        <v>2</v>
      </c>
      <c r="M8" s="18">
        <v>2</v>
      </c>
      <c r="N8" s="18">
        <v>2</v>
      </c>
      <c r="O8" s="18">
        <v>4</v>
      </c>
      <c r="P8" s="39">
        <f t="shared" si="0"/>
        <v>16</v>
      </c>
      <c r="Q8" s="39">
        <f t="shared" si="1"/>
        <v>72.72727272727273</v>
      </c>
      <c r="R8" s="66" t="s">
        <v>296</v>
      </c>
    </row>
    <row r="9" spans="1:18" ht="15">
      <c r="A9" s="29">
        <v>5</v>
      </c>
      <c r="B9" s="52" t="s">
        <v>217</v>
      </c>
      <c r="C9" s="18">
        <v>0</v>
      </c>
      <c r="D9" s="18">
        <v>1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1</v>
      </c>
      <c r="K9" s="18">
        <v>0</v>
      </c>
      <c r="L9" s="18">
        <v>1</v>
      </c>
      <c r="M9" s="18">
        <v>2</v>
      </c>
      <c r="N9" s="18">
        <v>2</v>
      </c>
      <c r="O9" s="18">
        <v>5</v>
      </c>
      <c r="P9" s="39">
        <f t="shared" si="0"/>
        <v>15</v>
      </c>
      <c r="Q9" s="39">
        <f t="shared" si="1"/>
        <v>68.18181818181819</v>
      </c>
      <c r="R9" s="64" t="s">
        <v>203</v>
      </c>
    </row>
    <row r="10" spans="1:18" ht="15">
      <c r="A10" s="29">
        <v>6</v>
      </c>
      <c r="B10" s="52" t="s">
        <v>218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0</v>
      </c>
      <c r="O10" s="18">
        <v>6</v>
      </c>
      <c r="P10" s="39">
        <f t="shared" si="0"/>
        <v>11</v>
      </c>
      <c r="Q10" s="39">
        <f t="shared" si="1"/>
        <v>50</v>
      </c>
      <c r="R10" s="64" t="s">
        <v>203</v>
      </c>
    </row>
    <row r="11" spans="1:18" ht="15">
      <c r="A11" s="29">
        <v>7</v>
      </c>
      <c r="B11" s="52" t="s">
        <v>219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1</v>
      </c>
      <c r="J11" s="18">
        <v>1</v>
      </c>
      <c r="K11" s="18">
        <v>2</v>
      </c>
      <c r="L11" s="18">
        <v>2</v>
      </c>
      <c r="M11" s="18">
        <v>2</v>
      </c>
      <c r="N11" s="18">
        <v>2</v>
      </c>
      <c r="O11" s="18">
        <v>6</v>
      </c>
      <c r="P11" s="39">
        <f t="shared" si="0"/>
        <v>19</v>
      </c>
      <c r="Q11" s="39">
        <f t="shared" si="1"/>
        <v>86.36363636363636</v>
      </c>
      <c r="R11" s="66" t="s">
        <v>296</v>
      </c>
    </row>
    <row r="12" spans="1:18" ht="15">
      <c r="A12" s="29">
        <v>8</v>
      </c>
      <c r="B12" s="52" t="s">
        <v>220</v>
      </c>
      <c r="C12" s="18">
        <v>1</v>
      </c>
      <c r="D12" s="18">
        <v>1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2</v>
      </c>
      <c r="L12" s="18">
        <v>1</v>
      </c>
      <c r="M12" s="18">
        <v>2</v>
      </c>
      <c r="N12" s="18">
        <v>2</v>
      </c>
      <c r="O12" s="18">
        <v>4</v>
      </c>
      <c r="P12" s="39">
        <f t="shared" si="0"/>
        <v>17</v>
      </c>
      <c r="Q12" s="39">
        <f t="shared" si="1"/>
        <v>77.27272727272727</v>
      </c>
      <c r="R12" s="66" t="s">
        <v>296</v>
      </c>
    </row>
    <row r="13" spans="1:18" ht="15">
      <c r="A13" s="29">
        <v>9</v>
      </c>
      <c r="B13" s="52" t="s">
        <v>221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2</v>
      </c>
      <c r="L13" s="18">
        <v>2</v>
      </c>
      <c r="M13" s="18">
        <v>2</v>
      </c>
      <c r="N13" s="18">
        <v>2</v>
      </c>
      <c r="O13" s="18">
        <v>6</v>
      </c>
      <c r="P13" s="39">
        <f t="shared" si="0"/>
        <v>22</v>
      </c>
      <c r="Q13" s="39">
        <f t="shared" si="1"/>
        <v>100</v>
      </c>
      <c r="R13" s="65" t="s">
        <v>295</v>
      </c>
    </row>
    <row r="14" spans="1:18" ht="15">
      <c r="A14" s="29">
        <v>10</v>
      </c>
      <c r="B14" s="52" t="s">
        <v>222</v>
      </c>
      <c r="C14" s="18">
        <v>1</v>
      </c>
      <c r="D14" s="18">
        <v>1</v>
      </c>
      <c r="E14" s="18">
        <v>0</v>
      </c>
      <c r="F14" s="18">
        <v>1</v>
      </c>
      <c r="G14" s="18">
        <v>1</v>
      </c>
      <c r="H14" s="18">
        <v>1</v>
      </c>
      <c r="I14" s="18">
        <v>0</v>
      </c>
      <c r="J14" s="18">
        <v>1</v>
      </c>
      <c r="K14" s="18">
        <v>1</v>
      </c>
      <c r="L14" s="18">
        <v>2</v>
      </c>
      <c r="M14" s="18">
        <v>1</v>
      </c>
      <c r="N14" s="18">
        <v>1</v>
      </c>
      <c r="O14" s="18">
        <v>4</v>
      </c>
      <c r="P14" s="39">
        <f t="shared" si="0"/>
        <v>15</v>
      </c>
      <c r="Q14" s="39">
        <f t="shared" si="1"/>
        <v>68.18181818181819</v>
      </c>
      <c r="R14" s="64" t="s">
        <v>203</v>
      </c>
    </row>
    <row r="15" spans="1:18" ht="15">
      <c r="A15" s="29">
        <v>11</v>
      </c>
      <c r="B15" s="52" t="s">
        <v>223</v>
      </c>
      <c r="C15" s="18">
        <v>0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39">
        <f t="shared" si="0"/>
        <v>4</v>
      </c>
      <c r="Q15" s="39">
        <f t="shared" si="1"/>
        <v>18.181818181818183</v>
      </c>
      <c r="R15" s="67" t="s">
        <v>205</v>
      </c>
    </row>
    <row r="16" spans="1:18" ht="15">
      <c r="A16" s="29">
        <v>12</v>
      </c>
      <c r="B16" s="52" t="s">
        <v>224</v>
      </c>
      <c r="C16" s="18">
        <v>1</v>
      </c>
      <c r="D16" s="18">
        <v>1</v>
      </c>
      <c r="E16" s="18">
        <v>0</v>
      </c>
      <c r="F16" s="18">
        <v>1</v>
      </c>
      <c r="G16" s="18">
        <v>1</v>
      </c>
      <c r="H16" s="18">
        <v>1</v>
      </c>
      <c r="I16" s="18">
        <v>1</v>
      </c>
      <c r="J16" s="18">
        <v>0</v>
      </c>
      <c r="K16" s="18">
        <v>1</v>
      </c>
      <c r="L16" s="18">
        <v>0</v>
      </c>
      <c r="M16" s="18">
        <v>1</v>
      </c>
      <c r="N16" s="18">
        <v>1</v>
      </c>
      <c r="O16" s="18">
        <v>1</v>
      </c>
      <c r="P16" s="39">
        <f t="shared" si="0"/>
        <v>10</v>
      </c>
      <c r="Q16" s="39">
        <f t="shared" si="1"/>
        <v>45.45454545454545</v>
      </c>
      <c r="R16" s="67" t="s">
        <v>205</v>
      </c>
    </row>
    <row r="17" spans="1:18" ht="15">
      <c r="A17" s="29">
        <v>13</v>
      </c>
      <c r="B17" s="52" t="s">
        <v>225</v>
      </c>
      <c r="C17" s="18">
        <v>1</v>
      </c>
      <c r="D17" s="18">
        <v>1</v>
      </c>
      <c r="E17" s="18">
        <v>0</v>
      </c>
      <c r="F17" s="18">
        <v>1</v>
      </c>
      <c r="G17" s="18">
        <v>1</v>
      </c>
      <c r="H17" s="18">
        <v>0</v>
      </c>
      <c r="I17" s="18">
        <v>1</v>
      </c>
      <c r="J17" s="18">
        <v>1</v>
      </c>
      <c r="K17" s="18">
        <v>1</v>
      </c>
      <c r="L17" s="18">
        <v>0</v>
      </c>
      <c r="M17" s="18">
        <v>1</v>
      </c>
      <c r="N17" s="18">
        <v>0</v>
      </c>
      <c r="O17" s="18">
        <v>2</v>
      </c>
      <c r="P17" s="39">
        <f t="shared" si="0"/>
        <v>10</v>
      </c>
      <c r="Q17" s="39">
        <f t="shared" si="1"/>
        <v>45.45454545454545</v>
      </c>
      <c r="R17" s="67" t="s">
        <v>205</v>
      </c>
    </row>
    <row r="18" spans="1:18" ht="15">
      <c r="A18" s="29">
        <v>14</v>
      </c>
      <c r="B18" s="52" t="s">
        <v>226</v>
      </c>
      <c r="C18" s="18">
        <v>1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0</v>
      </c>
      <c r="J18" s="18">
        <v>1</v>
      </c>
      <c r="K18" s="18">
        <v>2</v>
      </c>
      <c r="L18" s="18">
        <v>2</v>
      </c>
      <c r="M18" s="18">
        <v>0</v>
      </c>
      <c r="N18" s="18">
        <v>0</v>
      </c>
      <c r="O18" s="18">
        <v>2</v>
      </c>
      <c r="P18" s="39">
        <f t="shared" si="0"/>
        <v>9</v>
      </c>
      <c r="Q18" s="39">
        <f t="shared" si="1"/>
        <v>40.90909090909091</v>
      </c>
      <c r="R18" s="67" t="s">
        <v>205</v>
      </c>
    </row>
    <row r="19" spans="1:18" ht="15">
      <c r="A19" s="29">
        <v>15</v>
      </c>
      <c r="B19" s="52" t="s">
        <v>227</v>
      </c>
      <c r="C19" s="18">
        <v>0</v>
      </c>
      <c r="D19" s="18">
        <v>0</v>
      </c>
      <c r="E19" s="18">
        <v>0</v>
      </c>
      <c r="F19" s="18">
        <v>0</v>
      </c>
      <c r="G19" s="18">
        <v>1</v>
      </c>
      <c r="H19" s="18">
        <v>1</v>
      </c>
      <c r="I19" s="18">
        <v>1</v>
      </c>
      <c r="J19" s="18">
        <v>0</v>
      </c>
      <c r="K19" s="18">
        <v>2</v>
      </c>
      <c r="L19" s="18">
        <v>0</v>
      </c>
      <c r="M19" s="18">
        <v>0</v>
      </c>
      <c r="N19" s="18">
        <v>1</v>
      </c>
      <c r="O19" s="18">
        <v>0</v>
      </c>
      <c r="P19" s="39">
        <f t="shared" si="0"/>
        <v>6</v>
      </c>
      <c r="Q19" s="39">
        <f t="shared" si="1"/>
        <v>27.272727272727273</v>
      </c>
      <c r="R19" s="67" t="s">
        <v>205</v>
      </c>
    </row>
    <row r="20" spans="1:18" ht="15">
      <c r="A20" s="29">
        <v>16</v>
      </c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9"/>
      <c r="Q20" s="39"/>
      <c r="R20" s="29"/>
    </row>
    <row r="21" spans="1:18" ht="45">
      <c r="A21" s="5"/>
      <c r="B21" s="33" t="s">
        <v>278</v>
      </c>
      <c r="C21" s="6">
        <f>C5+C6+C7+C8+C9+C10+C11+C12+C13+C14+C15+C16+C17+C18+C19+C20</f>
        <v>11</v>
      </c>
      <c r="D21" s="6">
        <f aca="true" t="shared" si="2" ref="D21:O21">D5+D6+D7+D8+D9+D10+D11+D12+D13+D14+D15+D16+D17+D18+D19+D20</f>
        <v>11</v>
      </c>
      <c r="E21" s="6">
        <f t="shared" si="2"/>
        <v>4</v>
      </c>
      <c r="F21" s="6">
        <f t="shared" si="2"/>
        <v>6</v>
      </c>
      <c r="G21" s="6">
        <f t="shared" si="2"/>
        <v>10</v>
      </c>
      <c r="H21" s="6">
        <f t="shared" si="2"/>
        <v>11</v>
      </c>
      <c r="I21" s="6">
        <f t="shared" si="2"/>
        <v>13</v>
      </c>
      <c r="J21" s="6">
        <f t="shared" si="2"/>
        <v>12</v>
      </c>
      <c r="K21" s="6">
        <f t="shared" si="2"/>
        <v>19</v>
      </c>
      <c r="L21" s="6">
        <f t="shared" si="2"/>
        <v>16</v>
      </c>
      <c r="M21" s="6">
        <f t="shared" si="2"/>
        <v>19</v>
      </c>
      <c r="N21" s="6">
        <f t="shared" si="2"/>
        <v>18</v>
      </c>
      <c r="O21" s="6">
        <f t="shared" si="2"/>
        <v>50</v>
      </c>
      <c r="P21" s="6"/>
      <c r="Q21" s="6"/>
      <c r="R21" s="7"/>
    </row>
    <row r="22" spans="2:15" ht="33.75" customHeight="1">
      <c r="B22" s="22" t="s">
        <v>24</v>
      </c>
      <c r="C22" s="80">
        <f>C21*100/15</f>
        <v>73.33333333333333</v>
      </c>
      <c r="D22" s="80">
        <f aca="true" t="shared" si="3" ref="D22:J22">D21*100/15</f>
        <v>73.33333333333333</v>
      </c>
      <c r="E22" s="62">
        <f t="shared" si="3"/>
        <v>26.666666666666668</v>
      </c>
      <c r="F22" s="82">
        <f t="shared" si="3"/>
        <v>40</v>
      </c>
      <c r="G22" s="79">
        <f t="shared" si="3"/>
        <v>66.66666666666667</v>
      </c>
      <c r="H22" s="80">
        <f t="shared" si="3"/>
        <v>73.33333333333333</v>
      </c>
      <c r="I22" s="83">
        <f t="shared" si="3"/>
        <v>86.66666666666667</v>
      </c>
      <c r="J22" s="83">
        <f t="shared" si="3"/>
        <v>80</v>
      </c>
      <c r="K22" s="79">
        <f>K21*100/30</f>
        <v>63.333333333333336</v>
      </c>
      <c r="L22" s="79">
        <f>L21*100/30</f>
        <v>53.333333333333336</v>
      </c>
      <c r="M22" s="79">
        <f>M21*100/30</f>
        <v>63.333333333333336</v>
      </c>
      <c r="N22" s="79">
        <f>N21*100/30</f>
        <v>60</v>
      </c>
      <c r="O22" s="79">
        <f>O21*100/90</f>
        <v>55.55555555555556</v>
      </c>
    </row>
    <row r="23" spans="2:13" ht="21">
      <c r="B23" s="68" t="s">
        <v>297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5" ht="21">
      <c r="B24" s="127" t="s">
        <v>298</v>
      </c>
      <c r="C24" s="128"/>
      <c r="D24" s="128"/>
      <c r="E24" s="128"/>
    </row>
    <row r="25" spans="2:5" ht="21">
      <c r="B25" s="127" t="s">
        <v>299</v>
      </c>
      <c r="C25" s="128"/>
      <c r="D25" s="128"/>
      <c r="E25" s="128"/>
    </row>
    <row r="26" spans="2:5" ht="21">
      <c r="B26" s="127" t="s">
        <v>300</v>
      </c>
      <c r="C26" s="128"/>
      <c r="D26" s="128"/>
      <c r="E26" s="128"/>
    </row>
    <row r="27" spans="2:5" ht="21">
      <c r="B27" s="127" t="s">
        <v>301</v>
      </c>
      <c r="C27" s="127"/>
      <c r="D27" s="127"/>
      <c r="E27" s="127"/>
    </row>
  </sheetData>
  <sheetProtection/>
  <mergeCells count="23">
    <mergeCell ref="R2:R3"/>
    <mergeCell ref="O2:O3"/>
    <mergeCell ref="I2:I3"/>
    <mergeCell ref="L2:L3"/>
    <mergeCell ref="M2:M3"/>
    <mergeCell ref="P2:P3"/>
    <mergeCell ref="Q2:Q3"/>
    <mergeCell ref="A1:A4"/>
    <mergeCell ref="B1:B4"/>
    <mergeCell ref="C2:C3"/>
    <mergeCell ref="D2:D3"/>
    <mergeCell ref="E2:E3"/>
    <mergeCell ref="F2:F3"/>
    <mergeCell ref="C1:O1"/>
    <mergeCell ref="J2:J3"/>
    <mergeCell ref="K2:K3"/>
    <mergeCell ref="B26:E26"/>
    <mergeCell ref="B27:E27"/>
    <mergeCell ref="N2:N3"/>
    <mergeCell ref="G2:G3"/>
    <mergeCell ref="H2:H3"/>
    <mergeCell ref="B24:E24"/>
    <mergeCell ref="B25:E25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60" zoomScaleNormal="60"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9.00390625" style="0" customWidth="1"/>
    <col min="4" max="4" width="32.421875" style="0" customWidth="1"/>
    <col min="5" max="5" width="22.8515625" style="0" customWidth="1"/>
    <col min="6" max="6" width="18.00390625" style="0" customWidth="1"/>
    <col min="7" max="7" width="26.28125" style="0" customWidth="1"/>
    <col min="8" max="8" width="16.8515625" style="0" customWidth="1"/>
    <col min="9" max="9" width="24.8515625" style="0" customWidth="1"/>
    <col min="10" max="10" width="14.57421875" style="0" customWidth="1"/>
    <col min="11" max="11" width="11.7109375" style="0" customWidth="1"/>
    <col min="12" max="12" width="13.28125" style="0" customWidth="1"/>
    <col min="13" max="13" width="12.8515625" style="0" customWidth="1"/>
    <col min="14" max="14" width="12.140625" style="0" customWidth="1"/>
    <col min="15" max="16" width="12.7109375" style="0" customWidth="1"/>
    <col min="17" max="17" width="13.7109375" style="0" customWidth="1"/>
    <col min="18" max="18" width="19.00390625" style="0" customWidth="1"/>
  </cols>
  <sheetData>
    <row r="1" spans="1:18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9"/>
      <c r="Q1" s="29"/>
      <c r="R1" s="29"/>
    </row>
    <row r="2" spans="1:18" ht="15" customHeight="1" thickBot="1">
      <c r="A2" s="116"/>
      <c r="B2" s="125"/>
      <c r="C2" s="129" t="s">
        <v>283</v>
      </c>
      <c r="D2" s="131" t="s">
        <v>284</v>
      </c>
      <c r="E2" s="131" t="s">
        <v>285</v>
      </c>
      <c r="F2" s="131" t="s">
        <v>286</v>
      </c>
      <c r="G2" s="129" t="s">
        <v>287</v>
      </c>
      <c r="H2" s="129" t="s">
        <v>288</v>
      </c>
      <c r="I2" s="129" t="s">
        <v>289</v>
      </c>
      <c r="J2" s="142" t="s">
        <v>290</v>
      </c>
      <c r="K2" s="129" t="s">
        <v>292</v>
      </c>
      <c r="L2" s="129" t="s">
        <v>291</v>
      </c>
      <c r="M2" s="129" t="s">
        <v>293</v>
      </c>
      <c r="N2" s="129" t="s">
        <v>294</v>
      </c>
      <c r="O2" s="133" t="s">
        <v>292</v>
      </c>
      <c r="P2" s="129" t="s">
        <v>70</v>
      </c>
      <c r="Q2" s="129" t="s">
        <v>24</v>
      </c>
      <c r="R2" s="134" t="s">
        <v>71</v>
      </c>
    </row>
    <row r="3" spans="1:18" ht="126" customHeight="1" thickBot="1">
      <c r="A3" s="116"/>
      <c r="B3" s="125"/>
      <c r="C3" s="130"/>
      <c r="D3" s="132"/>
      <c r="E3" s="132"/>
      <c r="F3" s="132"/>
      <c r="G3" s="130"/>
      <c r="H3" s="130"/>
      <c r="I3" s="130"/>
      <c r="J3" s="143"/>
      <c r="K3" s="130"/>
      <c r="L3" s="130"/>
      <c r="M3" s="130"/>
      <c r="N3" s="130"/>
      <c r="O3" s="130"/>
      <c r="P3" s="130"/>
      <c r="Q3" s="130"/>
      <c r="R3" s="135"/>
    </row>
    <row r="4" spans="1:18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53" t="s">
        <v>58</v>
      </c>
      <c r="L4" s="53" t="s">
        <v>60</v>
      </c>
      <c r="M4" s="53" t="s">
        <v>62</v>
      </c>
      <c r="N4" s="53" t="s">
        <v>64</v>
      </c>
      <c r="O4" s="54" t="s">
        <v>126</v>
      </c>
      <c r="P4" s="37">
        <v>22</v>
      </c>
      <c r="Q4" s="38">
        <v>1</v>
      </c>
      <c r="R4" s="29"/>
    </row>
    <row r="5" spans="1:18" ht="15">
      <c r="A5" s="29">
        <v>1</v>
      </c>
      <c r="B5" s="52" t="s">
        <v>209</v>
      </c>
      <c r="C5" s="18">
        <v>1</v>
      </c>
      <c r="D5" s="18">
        <v>1</v>
      </c>
      <c r="E5" s="18">
        <v>1</v>
      </c>
      <c r="F5" s="18">
        <v>0</v>
      </c>
      <c r="G5" s="18">
        <v>1</v>
      </c>
      <c r="H5" s="18">
        <v>1</v>
      </c>
      <c r="I5" s="18">
        <v>1</v>
      </c>
      <c r="J5" s="18">
        <v>0</v>
      </c>
      <c r="K5" s="18">
        <v>2</v>
      </c>
      <c r="L5" s="18">
        <v>2</v>
      </c>
      <c r="M5" s="18">
        <v>2</v>
      </c>
      <c r="N5" s="18">
        <v>2</v>
      </c>
      <c r="O5" s="18">
        <v>6</v>
      </c>
      <c r="P5" s="39">
        <f>C5+D5+E5+F5+G5+H5+I5+J5+K5+L5+M5+N5+O5</f>
        <v>20</v>
      </c>
      <c r="Q5" s="39">
        <f>P5*100/22</f>
        <v>90.9090909090909</v>
      </c>
      <c r="R5" s="65" t="s">
        <v>303</v>
      </c>
    </row>
    <row r="6" spans="1:18" ht="15">
      <c r="A6" s="29">
        <v>2</v>
      </c>
      <c r="B6" s="52" t="s">
        <v>210</v>
      </c>
      <c r="C6" s="18">
        <v>1</v>
      </c>
      <c r="D6" s="18">
        <v>0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0</v>
      </c>
      <c r="K6" s="18">
        <v>0</v>
      </c>
      <c r="L6" s="18">
        <v>2</v>
      </c>
      <c r="M6" s="18">
        <v>0</v>
      </c>
      <c r="N6" s="18">
        <v>4</v>
      </c>
      <c r="O6" s="18">
        <v>2</v>
      </c>
      <c r="P6" s="39">
        <f aca="true" t="shared" si="0" ref="P6:P21">C6+D6+E6+F6+G6+H6+I6+J6+K6+L6+M6+N6+O6</f>
        <v>12</v>
      </c>
      <c r="Q6" s="39">
        <f aca="true" t="shared" si="1" ref="Q6:Q21">P6*100/22</f>
        <v>54.54545454545455</v>
      </c>
      <c r="R6" s="64" t="s">
        <v>203</v>
      </c>
    </row>
    <row r="7" spans="1:18" ht="15">
      <c r="A7" s="29">
        <v>3</v>
      </c>
      <c r="B7" s="52" t="s">
        <v>211</v>
      </c>
      <c r="C7" s="18">
        <v>1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2</v>
      </c>
      <c r="N7" s="18">
        <v>0</v>
      </c>
      <c r="O7" s="18">
        <v>4</v>
      </c>
      <c r="P7" s="39">
        <f t="shared" si="0"/>
        <v>7</v>
      </c>
      <c r="Q7" s="39">
        <f t="shared" si="1"/>
        <v>31.818181818181817</v>
      </c>
      <c r="R7" s="67" t="s">
        <v>205</v>
      </c>
    </row>
    <row r="8" spans="1:18" ht="15">
      <c r="A8" s="29">
        <v>4</v>
      </c>
      <c r="B8" s="52" t="s">
        <v>212</v>
      </c>
      <c r="C8" s="18">
        <v>1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1</v>
      </c>
      <c r="J8" s="18">
        <v>0</v>
      </c>
      <c r="K8" s="18">
        <v>2</v>
      </c>
      <c r="L8" s="18">
        <v>0</v>
      </c>
      <c r="M8" s="18">
        <v>2</v>
      </c>
      <c r="N8" s="18">
        <v>2</v>
      </c>
      <c r="O8" s="18">
        <v>4</v>
      </c>
      <c r="P8" s="39">
        <f t="shared" si="0"/>
        <v>14</v>
      </c>
      <c r="Q8" s="39">
        <f t="shared" si="1"/>
        <v>63.63636363636363</v>
      </c>
      <c r="R8" s="64" t="s">
        <v>203</v>
      </c>
    </row>
    <row r="9" spans="1:18" ht="15">
      <c r="A9" s="29">
        <v>5</v>
      </c>
      <c r="B9" s="52" t="s">
        <v>213</v>
      </c>
      <c r="C9" s="18">
        <v>1</v>
      </c>
      <c r="D9" s="18">
        <v>1</v>
      </c>
      <c r="E9" s="18">
        <v>0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18">
        <v>0</v>
      </c>
      <c r="L9" s="18">
        <v>0</v>
      </c>
      <c r="M9" s="18">
        <v>2</v>
      </c>
      <c r="N9" s="18">
        <v>2</v>
      </c>
      <c r="O9" s="18">
        <v>4</v>
      </c>
      <c r="P9" s="39">
        <f t="shared" si="0"/>
        <v>14</v>
      </c>
      <c r="Q9" s="39">
        <f t="shared" si="1"/>
        <v>63.63636363636363</v>
      </c>
      <c r="R9" s="64" t="s">
        <v>203</v>
      </c>
    </row>
    <row r="10" spans="1:18" ht="15">
      <c r="A10" s="29">
        <v>6</v>
      </c>
      <c r="B10" s="52" t="s">
        <v>214</v>
      </c>
      <c r="C10" s="18">
        <v>1</v>
      </c>
      <c r="D10" s="18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18">
        <v>2</v>
      </c>
      <c r="L10" s="18">
        <v>2</v>
      </c>
      <c r="M10" s="18">
        <v>2</v>
      </c>
      <c r="N10" s="18">
        <v>2</v>
      </c>
      <c r="O10" s="18">
        <v>4</v>
      </c>
      <c r="P10" s="39">
        <f t="shared" si="0"/>
        <v>19</v>
      </c>
      <c r="Q10" s="39">
        <f t="shared" si="1"/>
        <v>86.36363636363636</v>
      </c>
      <c r="R10" s="66" t="s">
        <v>296</v>
      </c>
    </row>
    <row r="11" spans="1:18" ht="15">
      <c r="A11" s="29">
        <v>7</v>
      </c>
      <c r="B11" s="52" t="s">
        <v>215</v>
      </c>
      <c r="C11" s="18">
        <v>1</v>
      </c>
      <c r="D11" s="18">
        <v>1</v>
      </c>
      <c r="E11" s="18">
        <v>1</v>
      </c>
      <c r="F11" s="18">
        <v>0</v>
      </c>
      <c r="G11" s="18">
        <v>1</v>
      </c>
      <c r="H11" s="18">
        <v>1</v>
      </c>
      <c r="I11" s="18">
        <v>1</v>
      </c>
      <c r="J11" s="18">
        <v>1</v>
      </c>
      <c r="K11" s="18">
        <v>2</v>
      </c>
      <c r="L11" s="18">
        <v>2</v>
      </c>
      <c r="M11" s="18">
        <v>2</v>
      </c>
      <c r="N11" s="18">
        <v>2</v>
      </c>
      <c r="O11" s="18">
        <v>6</v>
      </c>
      <c r="P11" s="39">
        <f t="shared" si="0"/>
        <v>21</v>
      </c>
      <c r="Q11" s="39">
        <f t="shared" si="1"/>
        <v>95.45454545454545</v>
      </c>
      <c r="R11" s="65" t="s">
        <v>303</v>
      </c>
    </row>
    <row r="12" spans="1:18" ht="15">
      <c r="A12" s="29">
        <v>8</v>
      </c>
      <c r="B12" s="52" t="s">
        <v>228</v>
      </c>
      <c r="C12" s="18">
        <v>0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1</v>
      </c>
      <c r="L12" s="18">
        <v>2</v>
      </c>
      <c r="M12" s="18">
        <v>1</v>
      </c>
      <c r="N12" s="18">
        <v>0</v>
      </c>
      <c r="O12" s="18">
        <v>6</v>
      </c>
      <c r="P12" s="39">
        <f t="shared" si="0"/>
        <v>12</v>
      </c>
      <c r="Q12" s="39">
        <f t="shared" si="1"/>
        <v>54.54545454545455</v>
      </c>
      <c r="R12" s="64" t="s">
        <v>203</v>
      </c>
    </row>
    <row r="13" spans="1:18" ht="15">
      <c r="A13" s="29">
        <v>9</v>
      </c>
      <c r="B13" s="52" t="s">
        <v>229</v>
      </c>
      <c r="C13" s="18">
        <v>1</v>
      </c>
      <c r="D13" s="18">
        <v>1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1</v>
      </c>
      <c r="K13" s="18">
        <v>1</v>
      </c>
      <c r="L13" s="18">
        <v>0</v>
      </c>
      <c r="M13" s="18">
        <v>1</v>
      </c>
      <c r="N13" s="18">
        <v>1</v>
      </c>
      <c r="O13" s="18">
        <v>2</v>
      </c>
      <c r="P13" s="39">
        <f t="shared" si="0"/>
        <v>9</v>
      </c>
      <c r="Q13" s="39">
        <f t="shared" si="1"/>
        <v>40.90909090909091</v>
      </c>
      <c r="R13" s="67" t="s">
        <v>203</v>
      </c>
    </row>
    <row r="14" spans="1:18" ht="15">
      <c r="A14" s="29">
        <v>10</v>
      </c>
      <c r="B14" s="52" t="s">
        <v>230</v>
      </c>
      <c r="C14" s="18">
        <v>1</v>
      </c>
      <c r="D14" s="18">
        <v>1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1</v>
      </c>
      <c r="K14" s="18">
        <v>0</v>
      </c>
      <c r="L14" s="18">
        <v>2</v>
      </c>
      <c r="M14" s="18">
        <v>1</v>
      </c>
      <c r="N14" s="18">
        <v>2</v>
      </c>
      <c r="O14" s="18">
        <v>6</v>
      </c>
      <c r="P14" s="39">
        <f t="shared" si="0"/>
        <v>16</v>
      </c>
      <c r="Q14" s="39">
        <f t="shared" si="1"/>
        <v>72.72727272727273</v>
      </c>
      <c r="R14" s="66" t="s">
        <v>296</v>
      </c>
    </row>
    <row r="15" spans="1:18" ht="15">
      <c r="A15" s="29">
        <v>11</v>
      </c>
      <c r="B15" s="52" t="s">
        <v>231</v>
      </c>
      <c r="C15" s="18">
        <v>0</v>
      </c>
      <c r="D15" s="18">
        <v>1</v>
      </c>
      <c r="E15" s="18">
        <v>1</v>
      </c>
      <c r="F15" s="18">
        <v>0</v>
      </c>
      <c r="G15" s="18">
        <v>1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1</v>
      </c>
      <c r="O15" s="18">
        <v>2</v>
      </c>
      <c r="P15" s="39">
        <f t="shared" si="0"/>
        <v>7</v>
      </c>
      <c r="Q15" s="39">
        <f t="shared" si="1"/>
        <v>31.818181818181817</v>
      </c>
      <c r="R15" s="67" t="s">
        <v>203</v>
      </c>
    </row>
    <row r="16" spans="1:18" ht="15">
      <c r="A16" s="29">
        <v>12</v>
      </c>
      <c r="B16" s="52" t="s">
        <v>232</v>
      </c>
      <c r="C16" s="18">
        <v>1</v>
      </c>
      <c r="D16" s="18">
        <v>1</v>
      </c>
      <c r="E16" s="18">
        <v>0</v>
      </c>
      <c r="F16" s="18">
        <v>1</v>
      </c>
      <c r="G16" s="18">
        <v>0</v>
      </c>
      <c r="H16" s="18">
        <v>0</v>
      </c>
      <c r="I16" s="18">
        <v>0</v>
      </c>
      <c r="J16" s="18">
        <v>1</v>
      </c>
      <c r="K16" s="18">
        <v>1</v>
      </c>
      <c r="L16" s="18">
        <v>0</v>
      </c>
      <c r="M16" s="18">
        <v>1</v>
      </c>
      <c r="N16" s="18">
        <v>1</v>
      </c>
      <c r="O16" s="18">
        <v>2</v>
      </c>
      <c r="P16" s="39">
        <f t="shared" si="0"/>
        <v>9</v>
      </c>
      <c r="Q16" s="39">
        <f t="shared" si="1"/>
        <v>40.90909090909091</v>
      </c>
      <c r="R16" s="67" t="s">
        <v>203</v>
      </c>
    </row>
    <row r="17" spans="1:18" ht="15">
      <c r="A17" s="29">
        <v>13</v>
      </c>
      <c r="B17" s="52" t="s">
        <v>233</v>
      </c>
      <c r="C17" s="18">
        <v>0</v>
      </c>
      <c r="D17" s="18">
        <v>0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18">
        <v>0</v>
      </c>
      <c r="L17" s="18">
        <v>2</v>
      </c>
      <c r="M17" s="18">
        <v>3</v>
      </c>
      <c r="N17" s="18">
        <v>0</v>
      </c>
      <c r="O17" s="18">
        <v>4</v>
      </c>
      <c r="P17" s="39">
        <f t="shared" si="0"/>
        <v>14</v>
      </c>
      <c r="Q17" s="39">
        <f t="shared" si="1"/>
        <v>63.63636363636363</v>
      </c>
      <c r="R17" s="64" t="s">
        <v>203</v>
      </c>
    </row>
    <row r="18" spans="1:18" ht="15">
      <c r="A18" s="29">
        <v>14</v>
      </c>
      <c r="B18" s="52" t="s">
        <v>234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0</v>
      </c>
      <c r="L18" s="18">
        <v>2</v>
      </c>
      <c r="M18" s="18">
        <v>2</v>
      </c>
      <c r="N18" s="18">
        <v>0</v>
      </c>
      <c r="O18" s="18">
        <v>8</v>
      </c>
      <c r="P18" s="39">
        <f t="shared" si="0"/>
        <v>20</v>
      </c>
      <c r="Q18" s="39">
        <f t="shared" si="1"/>
        <v>90.9090909090909</v>
      </c>
      <c r="R18" s="65" t="s">
        <v>303</v>
      </c>
    </row>
    <row r="19" spans="1:18" ht="15">
      <c r="A19" s="29">
        <v>15</v>
      </c>
      <c r="B19" s="52" t="s">
        <v>235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0</v>
      </c>
      <c r="J19" s="18">
        <v>0</v>
      </c>
      <c r="K19" s="18">
        <v>1</v>
      </c>
      <c r="L19" s="18">
        <v>0</v>
      </c>
      <c r="M19" s="18">
        <v>0</v>
      </c>
      <c r="N19" s="18">
        <v>1</v>
      </c>
      <c r="O19" s="18">
        <v>0</v>
      </c>
      <c r="P19" s="39">
        <f t="shared" si="0"/>
        <v>8</v>
      </c>
      <c r="Q19" s="39">
        <f t="shared" si="1"/>
        <v>36.36363636363637</v>
      </c>
      <c r="R19" s="67" t="s">
        <v>203</v>
      </c>
    </row>
    <row r="20" spans="1:18" ht="15">
      <c r="A20" s="29">
        <v>16</v>
      </c>
      <c r="B20" s="52" t="s">
        <v>273</v>
      </c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39">
        <f t="shared" si="0"/>
        <v>3</v>
      </c>
      <c r="Q20" s="39">
        <f t="shared" si="1"/>
        <v>13.636363636363637</v>
      </c>
      <c r="R20" s="67" t="s">
        <v>203</v>
      </c>
    </row>
    <row r="21" spans="1:18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9">
        <f t="shared" si="0"/>
        <v>0</v>
      </c>
      <c r="Q21" s="39">
        <f t="shared" si="1"/>
        <v>0</v>
      </c>
      <c r="R21" s="29"/>
    </row>
    <row r="22" spans="1:18" ht="45">
      <c r="A22" s="5"/>
      <c r="B22" s="33" t="s">
        <v>278</v>
      </c>
      <c r="C22" s="6">
        <f>C5+C6+C7+C8+C9+C10+C11+C12+C13+C14+C15+C16+C17+C18+C19+C20</f>
        <v>12</v>
      </c>
      <c r="D22" s="6">
        <f aca="true" t="shared" si="2" ref="D22:O22">D5+D6+D7+D8+D9+D10+D11+D12+D13+D14+D15+D16+D17+D18+D19+D20</f>
        <v>11</v>
      </c>
      <c r="E22" s="6">
        <f t="shared" si="2"/>
        <v>9</v>
      </c>
      <c r="F22" s="6">
        <f t="shared" si="2"/>
        <v>7</v>
      </c>
      <c r="G22" s="6">
        <f t="shared" si="2"/>
        <v>7</v>
      </c>
      <c r="H22" s="6">
        <f t="shared" si="2"/>
        <v>10</v>
      </c>
      <c r="I22" s="6">
        <f t="shared" si="2"/>
        <v>9</v>
      </c>
      <c r="J22" s="6">
        <f t="shared" si="2"/>
        <v>10</v>
      </c>
      <c r="K22" s="6">
        <f t="shared" si="2"/>
        <v>13</v>
      </c>
      <c r="L22" s="6">
        <f t="shared" si="2"/>
        <v>16</v>
      </c>
      <c r="M22" s="6">
        <f t="shared" si="2"/>
        <v>21</v>
      </c>
      <c r="N22" s="6">
        <f t="shared" si="2"/>
        <v>20</v>
      </c>
      <c r="O22" s="6">
        <f t="shared" si="2"/>
        <v>60</v>
      </c>
      <c r="P22" s="6"/>
      <c r="Q22" s="6"/>
      <c r="R22" s="7"/>
    </row>
    <row r="23" spans="2:15" ht="30">
      <c r="B23" s="22" t="s">
        <v>24</v>
      </c>
      <c r="C23" s="84">
        <f>C22*100/16</f>
        <v>75</v>
      </c>
      <c r="D23" s="85">
        <f aca="true" t="shared" si="3" ref="D23:J23">D22*100/16</f>
        <v>68.75</v>
      </c>
      <c r="E23" s="85">
        <f t="shared" si="3"/>
        <v>56.25</v>
      </c>
      <c r="F23" s="86">
        <f t="shared" si="3"/>
        <v>43.75</v>
      </c>
      <c r="G23" s="86">
        <f t="shared" si="3"/>
        <v>43.75</v>
      </c>
      <c r="H23" s="85">
        <f t="shared" si="3"/>
        <v>62.5</v>
      </c>
      <c r="I23" s="85">
        <f t="shared" si="3"/>
        <v>56.25</v>
      </c>
      <c r="J23" s="85">
        <f t="shared" si="3"/>
        <v>62.5</v>
      </c>
      <c r="K23" s="86">
        <f>K22*100/32</f>
        <v>40.625</v>
      </c>
      <c r="L23" s="85">
        <f>L22*100/32</f>
        <v>50</v>
      </c>
      <c r="M23" s="85">
        <f>M22*100/32</f>
        <v>65.625</v>
      </c>
      <c r="N23" s="85">
        <f>N22*100/32</f>
        <v>62.5</v>
      </c>
      <c r="O23" s="85">
        <f>O22*100/96</f>
        <v>62.5</v>
      </c>
    </row>
    <row r="24" spans="2:13" ht="53.25" customHeight="1">
      <c r="B24" s="68" t="s">
        <v>304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5" ht="21">
      <c r="B25" s="138" t="s">
        <v>305</v>
      </c>
      <c r="C25" s="139"/>
      <c r="D25" s="139"/>
      <c r="E25" s="139"/>
    </row>
    <row r="26" spans="2:5" ht="21">
      <c r="B26" s="140" t="s">
        <v>306</v>
      </c>
      <c r="C26" s="141"/>
      <c r="D26" s="141"/>
      <c r="E26" s="141"/>
    </row>
    <row r="27" spans="2:5" ht="21">
      <c r="B27" s="102" t="s">
        <v>300</v>
      </c>
      <c r="C27" s="102"/>
      <c r="D27" s="102"/>
      <c r="E27" s="102"/>
    </row>
    <row r="28" spans="2:5" ht="21">
      <c r="B28" s="99" t="s">
        <v>307</v>
      </c>
      <c r="C28" s="99"/>
      <c r="D28" s="99"/>
      <c r="E28" s="99"/>
    </row>
  </sheetData>
  <sheetProtection/>
  <mergeCells count="23">
    <mergeCell ref="R2:R3"/>
    <mergeCell ref="O2:O3"/>
    <mergeCell ref="J2:J3"/>
    <mergeCell ref="K2:K3"/>
    <mergeCell ref="B27:E27"/>
    <mergeCell ref="B28:E28"/>
    <mergeCell ref="B25:E25"/>
    <mergeCell ref="B26:E26"/>
    <mergeCell ref="P2:P3"/>
    <mergeCell ref="Q2:Q3"/>
    <mergeCell ref="N2:N3"/>
    <mergeCell ref="H2:H3"/>
    <mergeCell ref="I2:I3"/>
    <mergeCell ref="A1:A4"/>
    <mergeCell ref="B1:B4"/>
    <mergeCell ref="C1:O1"/>
    <mergeCell ref="C2:C3"/>
    <mergeCell ref="D2:D3"/>
    <mergeCell ref="E2:E3"/>
    <mergeCell ref="F2:F3"/>
    <mergeCell ref="G2:G3"/>
    <mergeCell ref="L2:L3"/>
    <mergeCell ref="M2:M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0" zoomScaleNormal="70" zoomScalePageLayoutView="0" workbookViewId="0" topLeftCell="A1">
      <selection activeCell="F28" sqref="F28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  <col min="20" max="20" width="17.8515625" style="0" customWidth="1"/>
  </cols>
  <sheetData>
    <row r="1" spans="1:20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29"/>
      <c r="S1" s="29"/>
      <c r="T1" s="29"/>
    </row>
    <row r="2" spans="1:20" ht="15" customHeight="1" thickBot="1">
      <c r="A2" s="116"/>
      <c r="B2" s="125"/>
      <c r="C2" s="144" t="s">
        <v>80</v>
      </c>
      <c r="D2" s="144" t="s">
        <v>80</v>
      </c>
      <c r="E2" s="144" t="s">
        <v>81</v>
      </c>
      <c r="F2" s="144" t="s">
        <v>82</v>
      </c>
      <c r="G2" s="144" t="s">
        <v>82</v>
      </c>
      <c r="H2" s="144" t="s">
        <v>90</v>
      </c>
      <c r="I2" s="144" t="s">
        <v>83</v>
      </c>
      <c r="J2" s="150" t="s">
        <v>84</v>
      </c>
      <c r="K2" s="144" t="s">
        <v>85</v>
      </c>
      <c r="L2" s="144" t="s">
        <v>86</v>
      </c>
      <c r="M2" s="144" t="s">
        <v>88</v>
      </c>
      <c r="N2" s="144" t="s">
        <v>89</v>
      </c>
      <c r="O2" s="144" t="s">
        <v>87</v>
      </c>
      <c r="P2" s="144" t="s">
        <v>88</v>
      </c>
      <c r="Q2" s="144" t="s">
        <v>89</v>
      </c>
      <c r="R2" s="144" t="s">
        <v>70</v>
      </c>
      <c r="S2" s="144" t="s">
        <v>24</v>
      </c>
      <c r="T2" s="148" t="s">
        <v>71</v>
      </c>
    </row>
    <row r="3" spans="1:20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51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1" t="s">
        <v>58</v>
      </c>
      <c r="P4" s="42" t="s">
        <v>60</v>
      </c>
      <c r="Q4" s="42" t="s">
        <v>62</v>
      </c>
      <c r="R4" s="37">
        <v>14</v>
      </c>
      <c r="S4" s="38">
        <v>1</v>
      </c>
      <c r="T4" s="29"/>
    </row>
    <row r="5" spans="1:20" ht="15">
      <c r="A5" s="29">
        <v>1</v>
      </c>
      <c r="B5" s="52" t="s">
        <v>236</v>
      </c>
      <c r="C5" s="18">
        <v>1</v>
      </c>
      <c r="D5" s="18">
        <v>1</v>
      </c>
      <c r="E5" s="18">
        <v>1</v>
      </c>
      <c r="F5" s="18">
        <v>1</v>
      </c>
      <c r="G5" s="18">
        <v>0</v>
      </c>
      <c r="H5" s="18">
        <v>0</v>
      </c>
      <c r="I5" s="18">
        <v>0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28">
        <v>1</v>
      </c>
      <c r="P5" s="28">
        <v>1</v>
      </c>
      <c r="Q5" s="28"/>
      <c r="R5" s="39">
        <f>C5+D5+E5+F5+G5+H5+I5+J5+K5+L5+M5+N5+O5+P5+Q5</f>
        <v>11</v>
      </c>
      <c r="S5" s="39">
        <f>R5*100/14</f>
        <v>78.57142857142857</v>
      </c>
      <c r="T5" s="66" t="s">
        <v>296</v>
      </c>
    </row>
    <row r="6" spans="1:20" ht="15">
      <c r="A6" s="29">
        <v>2</v>
      </c>
      <c r="B6" s="52" t="s">
        <v>237</v>
      </c>
      <c r="C6" s="18">
        <v>1</v>
      </c>
      <c r="D6" s="18">
        <v>0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28">
        <v>1</v>
      </c>
      <c r="P6" s="28">
        <v>1</v>
      </c>
      <c r="Q6" s="28"/>
      <c r="R6" s="39">
        <f aca="true" t="shared" si="0" ref="R6:R23">C6+D6+E6+F6+G6+H6+I6+J6+K6+L6+M6+N6+O6+P6+Q6</f>
        <v>10</v>
      </c>
      <c r="S6" s="39">
        <f aca="true" t="shared" si="1" ref="S6:S22">R6*100/14</f>
        <v>71.42857142857143</v>
      </c>
      <c r="T6" s="66" t="s">
        <v>296</v>
      </c>
    </row>
    <row r="7" spans="1:20" ht="15">
      <c r="A7" s="29">
        <v>3</v>
      </c>
      <c r="B7" s="52" t="s">
        <v>238</v>
      </c>
      <c r="C7" s="18">
        <v>1</v>
      </c>
      <c r="D7" s="18">
        <v>1</v>
      </c>
      <c r="E7" s="18">
        <v>0</v>
      </c>
      <c r="F7" s="18">
        <v>0</v>
      </c>
      <c r="G7" s="18">
        <v>1</v>
      </c>
      <c r="H7" s="18">
        <v>1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0</v>
      </c>
      <c r="O7" s="28">
        <v>0</v>
      </c>
      <c r="P7" s="28">
        <v>0</v>
      </c>
      <c r="Q7" s="28"/>
      <c r="R7" s="39">
        <f t="shared" si="0"/>
        <v>5</v>
      </c>
      <c r="S7" s="39">
        <f t="shared" si="1"/>
        <v>35.714285714285715</v>
      </c>
      <c r="T7" s="72" t="s">
        <v>396</v>
      </c>
    </row>
    <row r="8" spans="1:20" ht="15">
      <c r="A8" s="29">
        <v>4</v>
      </c>
      <c r="B8" s="52" t="s">
        <v>239</v>
      </c>
      <c r="C8" s="18">
        <v>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1</v>
      </c>
      <c r="K8" s="18">
        <v>1</v>
      </c>
      <c r="L8" s="18">
        <v>0</v>
      </c>
      <c r="M8" s="18">
        <v>1</v>
      </c>
      <c r="N8" s="18">
        <v>0</v>
      </c>
      <c r="O8" s="28">
        <v>1</v>
      </c>
      <c r="P8" s="28">
        <v>1</v>
      </c>
      <c r="Q8" s="28"/>
      <c r="R8" s="39">
        <f t="shared" si="0"/>
        <v>7</v>
      </c>
      <c r="S8" s="39">
        <f t="shared" si="1"/>
        <v>50</v>
      </c>
      <c r="T8" s="64" t="s">
        <v>203</v>
      </c>
    </row>
    <row r="9" spans="1:20" ht="15">
      <c r="A9" s="29">
        <v>5</v>
      </c>
      <c r="B9" s="52" t="s">
        <v>240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0</v>
      </c>
      <c r="N9" s="18">
        <v>1</v>
      </c>
      <c r="O9" s="28">
        <v>1</v>
      </c>
      <c r="P9" s="28">
        <v>1</v>
      </c>
      <c r="Q9" s="28"/>
      <c r="R9" s="39">
        <f t="shared" si="0"/>
        <v>13</v>
      </c>
      <c r="S9" s="39">
        <f t="shared" si="1"/>
        <v>92.85714285714286</v>
      </c>
      <c r="T9" s="65" t="s">
        <v>303</v>
      </c>
    </row>
    <row r="10" spans="1:20" ht="15">
      <c r="A10" s="29">
        <v>6</v>
      </c>
      <c r="B10" s="52" t="s">
        <v>241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28">
        <v>1</v>
      </c>
      <c r="P10" s="28">
        <v>1</v>
      </c>
      <c r="Q10" s="28"/>
      <c r="R10" s="39">
        <f t="shared" si="0"/>
        <v>13</v>
      </c>
      <c r="S10" s="39">
        <f t="shared" si="1"/>
        <v>92.85714285714286</v>
      </c>
      <c r="T10" s="65" t="s">
        <v>303</v>
      </c>
    </row>
    <row r="11" spans="1:20" ht="15">
      <c r="A11" s="29">
        <v>7</v>
      </c>
      <c r="B11" s="52" t="s">
        <v>242</v>
      </c>
      <c r="C11" s="18">
        <v>0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0</v>
      </c>
      <c r="N11" s="18">
        <v>0</v>
      </c>
      <c r="O11" s="28">
        <v>0</v>
      </c>
      <c r="P11" s="28">
        <v>0</v>
      </c>
      <c r="Q11" s="28"/>
      <c r="R11" s="39">
        <f t="shared" si="0"/>
        <v>9</v>
      </c>
      <c r="S11" s="39">
        <f t="shared" si="1"/>
        <v>64.28571428571429</v>
      </c>
      <c r="T11" s="64" t="s">
        <v>203</v>
      </c>
    </row>
    <row r="12" spans="1:20" ht="15">
      <c r="A12" s="29">
        <v>8</v>
      </c>
      <c r="B12" s="52" t="s">
        <v>243</v>
      </c>
      <c r="C12" s="18">
        <v>0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0</v>
      </c>
      <c r="N12" s="18">
        <v>1</v>
      </c>
      <c r="O12" s="28">
        <v>1</v>
      </c>
      <c r="P12" s="28">
        <v>1</v>
      </c>
      <c r="Q12" s="28"/>
      <c r="R12" s="39">
        <f t="shared" si="0"/>
        <v>12</v>
      </c>
      <c r="S12" s="39">
        <f t="shared" si="1"/>
        <v>85.71428571428571</v>
      </c>
      <c r="T12" s="65" t="s">
        <v>303</v>
      </c>
    </row>
    <row r="13" spans="1:20" ht="15">
      <c r="A13" s="29">
        <v>9</v>
      </c>
      <c r="B13" s="52" t="s">
        <v>244</v>
      </c>
      <c r="C13" s="1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28">
        <v>0</v>
      </c>
      <c r="P13" s="28">
        <v>0</v>
      </c>
      <c r="Q13" s="28"/>
      <c r="R13" s="39">
        <f t="shared" si="0"/>
        <v>1</v>
      </c>
      <c r="S13" s="39">
        <f t="shared" si="1"/>
        <v>7.142857142857143</v>
      </c>
      <c r="T13" s="73" t="s">
        <v>205</v>
      </c>
    </row>
    <row r="14" spans="1:20" ht="15">
      <c r="A14" s="29">
        <v>10</v>
      </c>
      <c r="B14" s="52" t="s">
        <v>245</v>
      </c>
      <c r="C14" s="18">
        <v>0</v>
      </c>
      <c r="D14" s="18">
        <v>1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18">
        <v>1</v>
      </c>
      <c r="N14" s="18">
        <v>0</v>
      </c>
      <c r="O14" s="28">
        <v>0</v>
      </c>
      <c r="P14" s="28">
        <v>0</v>
      </c>
      <c r="Q14" s="28"/>
      <c r="R14" s="39">
        <f t="shared" si="0"/>
        <v>4</v>
      </c>
      <c r="S14" s="39">
        <f t="shared" si="1"/>
        <v>28.571428571428573</v>
      </c>
      <c r="T14" s="73" t="s">
        <v>205</v>
      </c>
    </row>
    <row r="15" spans="1:20" ht="15">
      <c r="A15" s="29">
        <v>11</v>
      </c>
      <c r="B15" s="52" t="s">
        <v>246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18">
        <v>1</v>
      </c>
      <c r="O15" s="28">
        <v>0</v>
      </c>
      <c r="P15" s="28">
        <v>0</v>
      </c>
      <c r="Q15" s="28"/>
      <c r="R15" s="39">
        <f t="shared" si="0"/>
        <v>2</v>
      </c>
      <c r="S15" s="39">
        <f t="shared" si="1"/>
        <v>14.285714285714286</v>
      </c>
      <c r="T15" s="73" t="s">
        <v>205</v>
      </c>
    </row>
    <row r="16" spans="1:20" ht="15">
      <c r="A16" s="29">
        <v>12</v>
      </c>
      <c r="B16" s="52" t="s">
        <v>247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0</v>
      </c>
      <c r="N16" s="18">
        <v>1</v>
      </c>
      <c r="O16" s="28">
        <v>1</v>
      </c>
      <c r="P16" s="28">
        <v>1</v>
      </c>
      <c r="Q16" s="28"/>
      <c r="R16" s="39">
        <f t="shared" si="0"/>
        <v>13</v>
      </c>
      <c r="S16" s="39">
        <f t="shared" si="1"/>
        <v>92.85714285714286</v>
      </c>
      <c r="T16" s="65" t="s">
        <v>303</v>
      </c>
    </row>
    <row r="17" spans="1:20" ht="15">
      <c r="A17" s="29">
        <v>13</v>
      </c>
      <c r="B17" s="52" t="s">
        <v>248</v>
      </c>
      <c r="C17" s="18">
        <v>0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0</v>
      </c>
      <c r="N17" s="18">
        <v>1</v>
      </c>
      <c r="O17" s="28">
        <v>1</v>
      </c>
      <c r="P17" s="28">
        <v>1</v>
      </c>
      <c r="Q17" s="28"/>
      <c r="R17" s="39">
        <f t="shared" si="0"/>
        <v>12</v>
      </c>
      <c r="S17" s="39">
        <f t="shared" si="1"/>
        <v>85.71428571428571</v>
      </c>
      <c r="T17" s="65" t="s">
        <v>303</v>
      </c>
    </row>
    <row r="18" spans="1:20" ht="15">
      <c r="A18" s="29">
        <v>14</v>
      </c>
      <c r="B18" s="52" t="s">
        <v>249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0</v>
      </c>
      <c r="J18" s="18">
        <v>1</v>
      </c>
      <c r="K18" s="18">
        <v>1</v>
      </c>
      <c r="L18" s="18">
        <v>1</v>
      </c>
      <c r="M18" s="18">
        <v>0</v>
      </c>
      <c r="N18" s="18">
        <v>1</v>
      </c>
      <c r="O18" s="28">
        <v>1</v>
      </c>
      <c r="P18" s="28">
        <v>1</v>
      </c>
      <c r="Q18" s="28"/>
      <c r="R18" s="39">
        <f t="shared" si="0"/>
        <v>12</v>
      </c>
      <c r="S18" s="39">
        <f t="shared" si="1"/>
        <v>85.71428571428571</v>
      </c>
      <c r="T18" s="65" t="s">
        <v>303</v>
      </c>
    </row>
    <row r="19" spans="1:20" ht="15">
      <c r="A19" s="29">
        <v>15</v>
      </c>
      <c r="B19" s="52" t="s">
        <v>250</v>
      </c>
      <c r="C19" s="18">
        <v>1</v>
      </c>
      <c r="D19" s="18">
        <v>1</v>
      </c>
      <c r="E19" s="18">
        <v>0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0</v>
      </c>
      <c r="O19" s="28">
        <v>1</v>
      </c>
      <c r="P19" s="28">
        <v>1</v>
      </c>
      <c r="Q19" s="28"/>
      <c r="R19" s="39">
        <f t="shared" si="0"/>
        <v>12</v>
      </c>
      <c r="S19" s="39">
        <f t="shared" si="1"/>
        <v>85.71428571428571</v>
      </c>
      <c r="T19" s="65" t="s">
        <v>303</v>
      </c>
    </row>
    <row r="20" spans="1:20" ht="15">
      <c r="A20" s="29">
        <v>16</v>
      </c>
      <c r="B20" s="52" t="s">
        <v>251</v>
      </c>
      <c r="C20" s="18">
        <v>0</v>
      </c>
      <c r="D20" s="18">
        <v>1</v>
      </c>
      <c r="E20" s="18">
        <v>0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0</v>
      </c>
      <c r="O20" s="28">
        <v>1</v>
      </c>
      <c r="P20" s="28">
        <v>1</v>
      </c>
      <c r="Q20" s="28"/>
      <c r="R20" s="39">
        <f t="shared" si="0"/>
        <v>11</v>
      </c>
      <c r="S20" s="39">
        <f t="shared" si="1"/>
        <v>78.57142857142857</v>
      </c>
      <c r="T20" s="66" t="s">
        <v>397</v>
      </c>
    </row>
    <row r="21" spans="1:20" ht="15">
      <c r="A21" s="29">
        <v>17</v>
      </c>
      <c r="B21" s="52" t="s">
        <v>252</v>
      </c>
      <c r="C21" s="18">
        <v>0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0</v>
      </c>
      <c r="O21" s="28">
        <v>1</v>
      </c>
      <c r="P21" s="28">
        <v>1</v>
      </c>
      <c r="Q21" s="28"/>
      <c r="R21" s="39">
        <f t="shared" si="0"/>
        <v>12</v>
      </c>
      <c r="S21" s="39">
        <f t="shared" si="1"/>
        <v>85.71428571428571</v>
      </c>
      <c r="T21" s="65" t="s">
        <v>303</v>
      </c>
    </row>
    <row r="22" spans="1:20" ht="15">
      <c r="A22" s="29">
        <v>18</v>
      </c>
      <c r="B22" s="52" t="s">
        <v>253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0</v>
      </c>
      <c r="M22" s="18">
        <v>1</v>
      </c>
      <c r="N22" s="18">
        <v>1</v>
      </c>
      <c r="O22" s="28">
        <v>1</v>
      </c>
      <c r="P22" s="28">
        <v>1</v>
      </c>
      <c r="Q22" s="28"/>
      <c r="R22" s="39">
        <f t="shared" si="0"/>
        <v>13</v>
      </c>
      <c r="S22" s="39">
        <f t="shared" si="1"/>
        <v>92.85714285714286</v>
      </c>
      <c r="T22" s="65" t="s">
        <v>398</v>
      </c>
    </row>
    <row r="23" spans="1:20" ht="15">
      <c r="A23" s="29">
        <v>19</v>
      </c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39">
        <f t="shared" si="0"/>
        <v>0</v>
      </c>
      <c r="S23" s="39"/>
      <c r="T23" s="29"/>
    </row>
    <row r="24" spans="1:20" ht="30">
      <c r="A24" s="5"/>
      <c r="B24" s="33" t="s">
        <v>278</v>
      </c>
      <c r="C24" s="6">
        <f>C5+C6+C7+C8+C9+C10+C11+C12+C13+C14+C15+C16+C17+C18+C19+C20+C21+C22+C23</f>
        <v>9</v>
      </c>
      <c r="D24" s="6">
        <f aca="true" t="shared" si="2" ref="D24:P24">D5+D6+D7+D8+D9+D10+D11+D12+D13+D14+D15+D16+D17+D18+D19+D20+D21+D22+D23</f>
        <v>16</v>
      </c>
      <c r="E24" s="6">
        <f t="shared" si="2"/>
        <v>11</v>
      </c>
      <c r="F24" s="6">
        <f t="shared" si="2"/>
        <v>15</v>
      </c>
      <c r="G24" s="6">
        <f t="shared" si="2"/>
        <v>13</v>
      </c>
      <c r="H24" s="6">
        <f t="shared" si="2"/>
        <v>12</v>
      </c>
      <c r="I24" s="6">
        <f t="shared" si="2"/>
        <v>10</v>
      </c>
      <c r="J24" s="6">
        <f t="shared" si="2"/>
        <v>13</v>
      </c>
      <c r="K24" s="6">
        <f t="shared" si="2"/>
        <v>15</v>
      </c>
      <c r="L24" s="6">
        <f t="shared" si="2"/>
        <v>14</v>
      </c>
      <c r="M24" s="6">
        <f t="shared" si="2"/>
        <v>8</v>
      </c>
      <c r="N24" s="6">
        <f t="shared" si="2"/>
        <v>10</v>
      </c>
      <c r="O24" s="6">
        <f t="shared" si="2"/>
        <v>13</v>
      </c>
      <c r="P24" s="6">
        <f t="shared" si="2"/>
        <v>13</v>
      </c>
      <c r="Q24" s="6"/>
      <c r="R24" s="6"/>
      <c r="S24" s="6"/>
      <c r="T24" s="7"/>
    </row>
    <row r="25" spans="2:17" ht="15">
      <c r="B25" s="22" t="s">
        <v>24</v>
      </c>
      <c r="C25" s="75">
        <f>C24*100/18</f>
        <v>50</v>
      </c>
      <c r="D25" s="74">
        <f aca="true" t="shared" si="3" ref="D25:P25">D24*100/18</f>
        <v>88.88888888888889</v>
      </c>
      <c r="E25" s="75">
        <f t="shared" si="3"/>
        <v>61.111111111111114</v>
      </c>
      <c r="F25" s="74">
        <f t="shared" si="3"/>
        <v>83.33333333333333</v>
      </c>
      <c r="G25" s="78">
        <f t="shared" si="3"/>
        <v>72.22222222222223</v>
      </c>
      <c r="H25" s="75">
        <f t="shared" si="3"/>
        <v>66.66666666666667</v>
      </c>
      <c r="I25" s="75">
        <f t="shared" si="3"/>
        <v>55.55555555555556</v>
      </c>
      <c r="J25" s="78">
        <f t="shared" si="3"/>
        <v>72.22222222222223</v>
      </c>
      <c r="K25" s="74">
        <f t="shared" si="3"/>
        <v>83.33333333333333</v>
      </c>
      <c r="L25" s="78">
        <f t="shared" si="3"/>
        <v>77.77777777777777</v>
      </c>
      <c r="M25" s="76">
        <f t="shared" si="3"/>
        <v>44.44444444444444</v>
      </c>
      <c r="N25" s="75">
        <f t="shared" si="3"/>
        <v>55.55555555555556</v>
      </c>
      <c r="O25" s="78">
        <f t="shared" si="3"/>
        <v>72.22222222222223</v>
      </c>
      <c r="P25" s="78">
        <f t="shared" si="3"/>
        <v>72.22222222222223</v>
      </c>
      <c r="Q25">
        <f>Q24*100/18</f>
        <v>0</v>
      </c>
    </row>
    <row r="26" spans="2:13" ht="40.5" customHeight="1">
      <c r="B26" s="100" t="s">
        <v>404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5" ht="21">
      <c r="B27" s="138" t="s">
        <v>399</v>
      </c>
      <c r="C27" s="139"/>
      <c r="D27" s="139"/>
      <c r="E27" s="139"/>
    </row>
    <row r="28" spans="2:5" ht="21">
      <c r="B28" s="140" t="s">
        <v>400</v>
      </c>
      <c r="C28" s="141"/>
      <c r="D28" s="141"/>
      <c r="E28" s="141"/>
    </row>
    <row r="29" spans="2:5" ht="21">
      <c r="B29" s="102" t="s">
        <v>401</v>
      </c>
      <c r="C29" s="113"/>
      <c r="D29" s="113"/>
      <c r="E29" s="113"/>
    </row>
    <row r="30" spans="2:5" ht="21">
      <c r="B30" s="103" t="s">
        <v>402</v>
      </c>
      <c r="C30" s="114"/>
      <c r="D30" s="114"/>
      <c r="E30" s="114"/>
    </row>
    <row r="31" spans="2:5" ht="21">
      <c r="B31" s="146" t="s">
        <v>403</v>
      </c>
      <c r="C31" s="147"/>
      <c r="D31" s="147"/>
      <c r="E31" s="147"/>
    </row>
  </sheetData>
  <sheetProtection/>
  <mergeCells count="27">
    <mergeCell ref="C1:Q1"/>
    <mergeCell ref="R2:R3"/>
    <mergeCell ref="S2:S3"/>
    <mergeCell ref="T2:T3"/>
    <mergeCell ref="B26:M26"/>
    <mergeCell ref="P2:P3"/>
    <mergeCell ref="Q2:Q3"/>
    <mergeCell ref="J2:J3"/>
    <mergeCell ref="O2:O3"/>
    <mergeCell ref="G2:G3"/>
    <mergeCell ref="B31:E31"/>
    <mergeCell ref="K2:K3"/>
    <mergeCell ref="L2:L3"/>
    <mergeCell ref="M2:M3"/>
    <mergeCell ref="A1:A4"/>
    <mergeCell ref="B1:B4"/>
    <mergeCell ref="C2:C3"/>
    <mergeCell ref="D2:D3"/>
    <mergeCell ref="E2:E3"/>
    <mergeCell ref="F2:F3"/>
    <mergeCell ref="N2:N3"/>
    <mergeCell ref="B29:E29"/>
    <mergeCell ref="B30:E30"/>
    <mergeCell ref="B27:E27"/>
    <mergeCell ref="B28:E28"/>
    <mergeCell ref="H2:H3"/>
    <mergeCell ref="I2:I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  <col min="20" max="20" width="18.140625" style="0" customWidth="1"/>
  </cols>
  <sheetData>
    <row r="1" spans="1:20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29"/>
      <c r="S1" s="29"/>
      <c r="T1" s="29"/>
    </row>
    <row r="2" spans="1:20" ht="15" customHeight="1" thickBot="1">
      <c r="A2" s="116"/>
      <c r="B2" s="125"/>
      <c r="C2" s="144" t="s">
        <v>80</v>
      </c>
      <c r="D2" s="144" t="s">
        <v>80</v>
      </c>
      <c r="E2" s="144" t="s">
        <v>81</v>
      </c>
      <c r="F2" s="144" t="s">
        <v>82</v>
      </c>
      <c r="G2" s="144" t="s">
        <v>82</v>
      </c>
      <c r="H2" s="144" t="s">
        <v>90</v>
      </c>
      <c r="I2" s="144" t="s">
        <v>83</v>
      </c>
      <c r="J2" s="150" t="s">
        <v>84</v>
      </c>
      <c r="K2" s="144" t="s">
        <v>85</v>
      </c>
      <c r="L2" s="144" t="s">
        <v>86</v>
      </c>
      <c r="M2" s="144" t="s">
        <v>88</v>
      </c>
      <c r="N2" s="144" t="s">
        <v>89</v>
      </c>
      <c r="O2" s="144" t="s">
        <v>87</v>
      </c>
      <c r="P2" s="144" t="s">
        <v>88</v>
      </c>
      <c r="Q2" s="144" t="s">
        <v>89</v>
      </c>
      <c r="R2" s="144" t="s">
        <v>70</v>
      </c>
      <c r="S2" s="144" t="s">
        <v>24</v>
      </c>
      <c r="T2" s="148" t="s">
        <v>71</v>
      </c>
    </row>
    <row r="3" spans="1:20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51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1" t="s">
        <v>58</v>
      </c>
      <c r="P4" s="45" t="s">
        <v>60</v>
      </c>
      <c r="Q4" s="45" t="s">
        <v>62</v>
      </c>
      <c r="R4" s="37">
        <v>14</v>
      </c>
      <c r="S4" s="38">
        <v>1</v>
      </c>
      <c r="T4" s="29"/>
    </row>
    <row r="5" spans="1:20" ht="15">
      <c r="A5" s="29">
        <v>1</v>
      </c>
      <c r="B5" s="52" t="s">
        <v>254</v>
      </c>
      <c r="C5" s="18">
        <v>1</v>
      </c>
      <c r="D5" s="18">
        <v>1</v>
      </c>
      <c r="E5" s="18">
        <v>0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0</v>
      </c>
      <c r="M5" s="18">
        <v>0</v>
      </c>
      <c r="N5" s="18">
        <v>1</v>
      </c>
      <c r="O5" s="28">
        <v>0</v>
      </c>
      <c r="P5" s="28">
        <v>1</v>
      </c>
      <c r="Q5" s="28"/>
      <c r="R5" s="39">
        <f>C5+D5+E5+F5+G5+H5+I5+J5+K5+L5+M5+N5+O5+P5+Q5</f>
        <v>10</v>
      </c>
      <c r="S5" s="39">
        <f>R5*100/14</f>
        <v>71.42857142857143</v>
      </c>
      <c r="T5" s="66" t="s">
        <v>406</v>
      </c>
    </row>
    <row r="6" spans="1:20" ht="15">
      <c r="A6" s="29">
        <v>2</v>
      </c>
      <c r="B6" s="52" t="s">
        <v>255</v>
      </c>
      <c r="C6" s="18">
        <v>0</v>
      </c>
      <c r="D6" s="18">
        <v>0</v>
      </c>
      <c r="E6" s="18">
        <v>1</v>
      </c>
      <c r="F6" s="18">
        <v>0</v>
      </c>
      <c r="G6" s="18">
        <v>1</v>
      </c>
      <c r="H6" s="18">
        <v>0</v>
      </c>
      <c r="I6" s="18">
        <v>1</v>
      </c>
      <c r="J6" s="18">
        <v>1</v>
      </c>
      <c r="K6" s="18">
        <v>0</v>
      </c>
      <c r="L6" s="18">
        <v>1</v>
      </c>
      <c r="M6" s="18">
        <v>0</v>
      </c>
      <c r="N6" s="18">
        <v>0</v>
      </c>
      <c r="O6" s="28">
        <v>1</v>
      </c>
      <c r="P6" s="28">
        <v>0</v>
      </c>
      <c r="Q6" s="28"/>
      <c r="R6" s="39">
        <f aca="true" t="shared" si="0" ref="R6:R24">C6+D6+E6+F6+G6+H6+I6+J6+K6+L6+M6+N6+O6+P6+Q6</f>
        <v>6</v>
      </c>
      <c r="S6" s="39">
        <f aca="true" t="shared" si="1" ref="S6:S23">R6*100/14</f>
        <v>42.857142857142854</v>
      </c>
      <c r="T6" s="72" t="s">
        <v>202</v>
      </c>
    </row>
    <row r="7" spans="1:20" ht="15">
      <c r="A7" s="29">
        <v>3</v>
      </c>
      <c r="B7" s="52" t="s">
        <v>256</v>
      </c>
      <c r="C7" s="18">
        <v>1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1</v>
      </c>
      <c r="J7" s="18">
        <v>0</v>
      </c>
      <c r="K7" s="18">
        <v>1</v>
      </c>
      <c r="L7" s="18">
        <v>0</v>
      </c>
      <c r="M7" s="18">
        <v>1</v>
      </c>
      <c r="N7" s="18">
        <v>0</v>
      </c>
      <c r="O7" s="28">
        <v>0</v>
      </c>
      <c r="P7" s="28">
        <v>0</v>
      </c>
      <c r="Q7" s="28"/>
      <c r="R7" s="39">
        <f t="shared" si="0"/>
        <v>4</v>
      </c>
      <c r="S7" s="39">
        <f t="shared" si="1"/>
        <v>28.571428571428573</v>
      </c>
      <c r="T7" s="67" t="s">
        <v>205</v>
      </c>
    </row>
    <row r="8" spans="1:20" ht="15">
      <c r="A8" s="29">
        <v>4</v>
      </c>
      <c r="B8" s="52" t="s">
        <v>257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18">
        <v>1</v>
      </c>
      <c r="L8" s="18">
        <v>0</v>
      </c>
      <c r="M8" s="18">
        <v>1</v>
      </c>
      <c r="N8" s="18">
        <v>0</v>
      </c>
      <c r="O8" s="28">
        <v>1</v>
      </c>
      <c r="P8" s="28">
        <v>1</v>
      </c>
      <c r="Q8" s="28"/>
      <c r="R8" s="39">
        <f t="shared" si="0"/>
        <v>8</v>
      </c>
      <c r="S8" s="39">
        <f t="shared" si="1"/>
        <v>57.142857142857146</v>
      </c>
      <c r="T8" s="64" t="s">
        <v>203</v>
      </c>
    </row>
    <row r="9" spans="1:20" ht="15">
      <c r="A9" s="29">
        <v>5</v>
      </c>
      <c r="B9" s="52" t="s">
        <v>258</v>
      </c>
      <c r="C9" s="18">
        <v>0</v>
      </c>
      <c r="D9" s="18">
        <v>1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28">
        <v>1</v>
      </c>
      <c r="P9" s="28">
        <v>0</v>
      </c>
      <c r="Q9" s="28"/>
      <c r="R9" s="39">
        <f t="shared" si="0"/>
        <v>10</v>
      </c>
      <c r="S9" s="39">
        <f t="shared" si="1"/>
        <v>71.42857142857143</v>
      </c>
      <c r="T9" s="66" t="s">
        <v>296</v>
      </c>
    </row>
    <row r="10" spans="1:20" ht="15">
      <c r="A10" s="29">
        <v>6</v>
      </c>
      <c r="B10" s="52" t="s">
        <v>259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1</v>
      </c>
      <c r="M10" s="18">
        <v>0</v>
      </c>
      <c r="N10" s="18">
        <v>1</v>
      </c>
      <c r="O10" s="28">
        <v>0</v>
      </c>
      <c r="P10" s="28">
        <v>0</v>
      </c>
      <c r="Q10" s="28"/>
      <c r="R10" s="39">
        <f t="shared" si="0"/>
        <v>5</v>
      </c>
      <c r="S10" s="39">
        <f t="shared" si="1"/>
        <v>35.714285714285715</v>
      </c>
      <c r="T10" s="72" t="s">
        <v>202</v>
      </c>
    </row>
    <row r="11" spans="1:20" ht="15">
      <c r="A11" s="29">
        <v>7</v>
      </c>
      <c r="B11" s="52" t="s">
        <v>260</v>
      </c>
      <c r="C11" s="18">
        <v>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0</v>
      </c>
      <c r="M11" s="18">
        <v>1</v>
      </c>
      <c r="N11" s="18">
        <v>0</v>
      </c>
      <c r="O11" s="28">
        <v>0</v>
      </c>
      <c r="P11" s="28">
        <v>0</v>
      </c>
      <c r="Q11" s="28"/>
      <c r="R11" s="39">
        <f t="shared" si="0"/>
        <v>5</v>
      </c>
      <c r="S11" s="39">
        <f t="shared" si="1"/>
        <v>35.714285714285715</v>
      </c>
      <c r="T11" s="72" t="s">
        <v>202</v>
      </c>
    </row>
    <row r="12" spans="1:20" ht="15">
      <c r="A12" s="29">
        <v>8</v>
      </c>
      <c r="B12" s="52" t="s">
        <v>261</v>
      </c>
      <c r="C12" s="18">
        <v>0</v>
      </c>
      <c r="D12" s="18">
        <v>0</v>
      </c>
      <c r="E12" s="18">
        <v>0</v>
      </c>
      <c r="F12" s="18">
        <v>0</v>
      </c>
      <c r="G12" s="18">
        <v>1</v>
      </c>
      <c r="H12" s="18">
        <v>1</v>
      </c>
      <c r="I12" s="18">
        <v>0</v>
      </c>
      <c r="J12" s="18">
        <v>0</v>
      </c>
      <c r="K12" s="18">
        <v>0</v>
      </c>
      <c r="L12" s="18">
        <v>1</v>
      </c>
      <c r="M12" s="18">
        <v>1</v>
      </c>
      <c r="N12" s="18">
        <v>0</v>
      </c>
      <c r="O12" s="28">
        <v>0</v>
      </c>
      <c r="P12" s="28">
        <v>0</v>
      </c>
      <c r="Q12" s="28"/>
      <c r="R12" s="39">
        <f t="shared" si="0"/>
        <v>4</v>
      </c>
      <c r="S12" s="39">
        <f t="shared" si="1"/>
        <v>28.571428571428573</v>
      </c>
      <c r="T12" s="67" t="s">
        <v>205</v>
      </c>
    </row>
    <row r="13" spans="1:20" ht="15">
      <c r="A13" s="29">
        <v>9</v>
      </c>
      <c r="B13" s="52" t="s">
        <v>262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1</v>
      </c>
      <c r="I13" s="18">
        <v>1</v>
      </c>
      <c r="J13" s="18">
        <v>0</v>
      </c>
      <c r="K13" s="18">
        <v>1</v>
      </c>
      <c r="L13" s="18">
        <v>0</v>
      </c>
      <c r="M13" s="18">
        <v>1</v>
      </c>
      <c r="N13" s="18">
        <v>0</v>
      </c>
      <c r="O13" s="28">
        <v>0</v>
      </c>
      <c r="P13" s="28">
        <v>1</v>
      </c>
      <c r="Q13" s="28"/>
      <c r="R13" s="39">
        <f t="shared" si="0"/>
        <v>6</v>
      </c>
      <c r="S13" s="39">
        <f t="shared" si="1"/>
        <v>42.857142857142854</v>
      </c>
      <c r="T13" s="72" t="s">
        <v>202</v>
      </c>
    </row>
    <row r="14" spans="1:20" ht="15">
      <c r="A14" s="29">
        <v>10</v>
      </c>
      <c r="B14" s="52" t="s">
        <v>263</v>
      </c>
      <c r="C14" s="18">
        <v>1</v>
      </c>
      <c r="D14" s="18">
        <v>1</v>
      </c>
      <c r="E14" s="18">
        <v>1</v>
      </c>
      <c r="F14" s="18">
        <v>0</v>
      </c>
      <c r="G14" s="18">
        <v>0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28">
        <v>0</v>
      </c>
      <c r="P14" s="28">
        <v>0</v>
      </c>
      <c r="Q14" s="28"/>
      <c r="R14" s="39">
        <f t="shared" si="0"/>
        <v>10</v>
      </c>
      <c r="S14" s="39">
        <f t="shared" si="1"/>
        <v>71.42857142857143</v>
      </c>
      <c r="T14" s="66" t="s">
        <v>296</v>
      </c>
    </row>
    <row r="15" spans="1:20" ht="15">
      <c r="A15" s="29">
        <v>11</v>
      </c>
      <c r="B15" s="52" t="s">
        <v>266</v>
      </c>
      <c r="C15" s="18">
        <v>0</v>
      </c>
      <c r="D15" s="18">
        <v>0</v>
      </c>
      <c r="E15" s="18">
        <v>1</v>
      </c>
      <c r="F15" s="18">
        <v>0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28">
        <v>0</v>
      </c>
      <c r="P15" s="28">
        <v>0</v>
      </c>
      <c r="Q15" s="28"/>
      <c r="R15" s="39">
        <f t="shared" si="0"/>
        <v>9</v>
      </c>
      <c r="S15" s="39">
        <f t="shared" si="1"/>
        <v>64.28571428571429</v>
      </c>
      <c r="T15" s="64" t="s">
        <v>203</v>
      </c>
    </row>
    <row r="16" spans="1:20" ht="15">
      <c r="A16" s="29">
        <v>12</v>
      </c>
      <c r="B16" s="52" t="s">
        <v>264</v>
      </c>
      <c r="C16" s="18">
        <v>0</v>
      </c>
      <c r="D16" s="18">
        <v>0</v>
      </c>
      <c r="E16" s="18">
        <v>1</v>
      </c>
      <c r="F16" s="18">
        <v>0</v>
      </c>
      <c r="G16" s="18">
        <v>1</v>
      </c>
      <c r="H16" s="18">
        <v>1</v>
      </c>
      <c r="I16" s="18">
        <v>1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28">
        <v>1</v>
      </c>
      <c r="P16" s="28">
        <v>0</v>
      </c>
      <c r="Q16" s="28"/>
      <c r="R16" s="39">
        <f t="shared" si="0"/>
        <v>6</v>
      </c>
      <c r="S16" s="39">
        <f t="shared" si="1"/>
        <v>42.857142857142854</v>
      </c>
      <c r="T16" s="72" t="s">
        <v>202</v>
      </c>
    </row>
    <row r="17" spans="1:20" ht="15">
      <c r="A17" s="29">
        <v>13</v>
      </c>
      <c r="B17" s="52" t="s">
        <v>265</v>
      </c>
      <c r="C17" s="18">
        <v>1</v>
      </c>
      <c r="D17" s="18">
        <v>1</v>
      </c>
      <c r="E17" s="18">
        <v>0</v>
      </c>
      <c r="F17" s="18">
        <v>1</v>
      </c>
      <c r="G17" s="18">
        <v>1</v>
      </c>
      <c r="H17" s="18">
        <v>1</v>
      </c>
      <c r="I17" s="18">
        <v>0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28">
        <v>0</v>
      </c>
      <c r="P17" s="28">
        <v>0</v>
      </c>
      <c r="Q17" s="28"/>
      <c r="R17" s="39">
        <f t="shared" si="0"/>
        <v>10</v>
      </c>
      <c r="S17" s="39">
        <f t="shared" si="1"/>
        <v>71.42857142857143</v>
      </c>
      <c r="T17" s="66" t="s">
        <v>296</v>
      </c>
    </row>
    <row r="18" spans="1:20" ht="15">
      <c r="A18" s="29">
        <v>14</v>
      </c>
      <c r="B18" s="52" t="s">
        <v>267</v>
      </c>
      <c r="C18" s="18">
        <v>0</v>
      </c>
      <c r="D18" s="18">
        <v>0</v>
      </c>
      <c r="E18" s="18">
        <v>1</v>
      </c>
      <c r="F18" s="18">
        <v>1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8">
        <v>1</v>
      </c>
      <c r="P18" s="28">
        <v>0</v>
      </c>
      <c r="Q18" s="28"/>
      <c r="R18" s="39">
        <f t="shared" si="0"/>
        <v>4</v>
      </c>
      <c r="S18" s="39">
        <f t="shared" si="1"/>
        <v>28.571428571428573</v>
      </c>
      <c r="T18" s="67" t="s">
        <v>205</v>
      </c>
    </row>
    <row r="19" spans="1:20" ht="15">
      <c r="A19" s="29">
        <v>15</v>
      </c>
      <c r="B19" s="52" t="s">
        <v>268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1</v>
      </c>
      <c r="I19" s="18">
        <v>1</v>
      </c>
      <c r="J19" s="18">
        <v>0</v>
      </c>
      <c r="K19" s="18">
        <v>1</v>
      </c>
      <c r="L19" s="18">
        <v>0</v>
      </c>
      <c r="M19" s="18">
        <v>0</v>
      </c>
      <c r="N19" s="18">
        <v>1</v>
      </c>
      <c r="O19" s="28">
        <v>0</v>
      </c>
      <c r="P19" s="28">
        <v>1</v>
      </c>
      <c r="Q19" s="28"/>
      <c r="R19" s="39">
        <f t="shared" si="0"/>
        <v>6</v>
      </c>
      <c r="S19" s="39">
        <f t="shared" si="1"/>
        <v>42.857142857142854</v>
      </c>
      <c r="T19" s="72" t="s">
        <v>202</v>
      </c>
    </row>
    <row r="20" spans="1:20" ht="15">
      <c r="A20" s="29">
        <v>16</v>
      </c>
      <c r="B20" s="52" t="s">
        <v>269</v>
      </c>
      <c r="C20" s="18">
        <v>1</v>
      </c>
      <c r="D20" s="18">
        <v>0</v>
      </c>
      <c r="E20" s="18">
        <v>0</v>
      </c>
      <c r="F20" s="18">
        <v>1</v>
      </c>
      <c r="G20" s="18">
        <v>0</v>
      </c>
      <c r="H20" s="18">
        <v>0</v>
      </c>
      <c r="I20" s="18">
        <v>1</v>
      </c>
      <c r="J20" s="18">
        <v>0</v>
      </c>
      <c r="K20" s="18">
        <v>1</v>
      </c>
      <c r="L20" s="18">
        <v>0</v>
      </c>
      <c r="M20" s="18">
        <v>0</v>
      </c>
      <c r="N20" s="18">
        <v>0</v>
      </c>
      <c r="O20" s="28">
        <v>0</v>
      </c>
      <c r="P20" s="28">
        <v>0</v>
      </c>
      <c r="Q20" s="28"/>
      <c r="R20" s="39">
        <f t="shared" si="0"/>
        <v>4</v>
      </c>
      <c r="S20" s="39">
        <f t="shared" si="1"/>
        <v>28.571428571428573</v>
      </c>
      <c r="T20" s="67" t="s">
        <v>205</v>
      </c>
    </row>
    <row r="21" spans="1:20" ht="15">
      <c r="A21" s="29">
        <v>17</v>
      </c>
      <c r="B21" s="52" t="s">
        <v>270</v>
      </c>
      <c r="C21" s="18">
        <v>0</v>
      </c>
      <c r="D21" s="18">
        <v>1</v>
      </c>
      <c r="E21" s="18">
        <v>1</v>
      </c>
      <c r="F21" s="18">
        <v>0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0</v>
      </c>
      <c r="M21" s="18">
        <v>1</v>
      </c>
      <c r="N21" s="18">
        <v>1</v>
      </c>
      <c r="O21" s="28">
        <v>1</v>
      </c>
      <c r="P21" s="28">
        <v>1</v>
      </c>
      <c r="Q21" s="28"/>
      <c r="R21" s="39">
        <f t="shared" si="0"/>
        <v>11</v>
      </c>
      <c r="S21" s="39">
        <f t="shared" si="1"/>
        <v>78.57142857142857</v>
      </c>
      <c r="T21" s="66" t="s">
        <v>296</v>
      </c>
    </row>
    <row r="22" spans="1:20" ht="15">
      <c r="A22" s="29">
        <v>18</v>
      </c>
      <c r="B22" s="52" t="s">
        <v>271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18">
        <v>1</v>
      </c>
      <c r="I22" s="18">
        <v>1</v>
      </c>
      <c r="J22" s="18">
        <v>1</v>
      </c>
      <c r="K22" s="18">
        <v>1</v>
      </c>
      <c r="L22" s="18">
        <v>0</v>
      </c>
      <c r="M22" s="18">
        <v>1</v>
      </c>
      <c r="N22" s="18">
        <v>0</v>
      </c>
      <c r="O22" s="28">
        <v>1</v>
      </c>
      <c r="P22" s="28">
        <v>1</v>
      </c>
      <c r="Q22" s="28"/>
      <c r="R22" s="39">
        <f t="shared" si="0"/>
        <v>8</v>
      </c>
      <c r="S22" s="39">
        <f t="shared" si="1"/>
        <v>57.142857142857146</v>
      </c>
      <c r="T22" s="64" t="s">
        <v>203</v>
      </c>
    </row>
    <row r="23" spans="1:20" ht="15">
      <c r="A23" s="29">
        <v>19</v>
      </c>
      <c r="B23" s="52" t="s">
        <v>272</v>
      </c>
      <c r="C23" s="18">
        <v>0</v>
      </c>
      <c r="D23" s="18">
        <v>0</v>
      </c>
      <c r="E23" s="18">
        <v>0</v>
      </c>
      <c r="F23" s="18">
        <v>1</v>
      </c>
      <c r="G23" s="18">
        <v>1</v>
      </c>
      <c r="H23" s="18">
        <v>1</v>
      </c>
      <c r="I23" s="18">
        <v>1</v>
      </c>
      <c r="J23" s="18">
        <v>0</v>
      </c>
      <c r="K23" s="18">
        <v>0</v>
      </c>
      <c r="L23" s="18">
        <v>1</v>
      </c>
      <c r="M23" s="18">
        <v>0</v>
      </c>
      <c r="N23" s="18">
        <v>0</v>
      </c>
      <c r="O23" s="28">
        <v>0</v>
      </c>
      <c r="P23" s="28">
        <v>1</v>
      </c>
      <c r="Q23" s="28"/>
      <c r="R23" s="39">
        <f t="shared" si="0"/>
        <v>6</v>
      </c>
      <c r="S23" s="39">
        <f t="shared" si="1"/>
        <v>42.857142857142854</v>
      </c>
      <c r="T23" s="72" t="s">
        <v>202</v>
      </c>
    </row>
    <row r="24" spans="1:20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39">
        <f t="shared" si="0"/>
        <v>0</v>
      </c>
      <c r="S24" s="39"/>
      <c r="T24" s="29"/>
    </row>
    <row r="25" spans="1:20" ht="30">
      <c r="A25" s="5"/>
      <c r="B25" s="33" t="s">
        <v>278</v>
      </c>
      <c r="C25" s="6">
        <f>C5+C6+C7+C8+C9+C10+C11+C12+C13+C14+C15+C16+C17+C18+C19+C20+C21+C22+C23</f>
        <v>5</v>
      </c>
      <c r="D25" s="6">
        <f aca="true" t="shared" si="2" ref="D25:P25">D5+D6+D7+D8+D9+D10+D11+D12+D13+D14+D15+D16+D17+D18+D19+D20+D21+D22+D23</f>
        <v>6</v>
      </c>
      <c r="E25" s="6">
        <f t="shared" si="2"/>
        <v>9</v>
      </c>
      <c r="F25" s="6">
        <f t="shared" si="2"/>
        <v>8</v>
      </c>
      <c r="G25" s="6">
        <f t="shared" si="2"/>
        <v>9</v>
      </c>
      <c r="H25" s="6">
        <f t="shared" si="2"/>
        <v>16</v>
      </c>
      <c r="I25" s="6">
        <f t="shared" si="2"/>
        <v>15</v>
      </c>
      <c r="J25" s="6">
        <f t="shared" si="2"/>
        <v>10</v>
      </c>
      <c r="K25" s="6">
        <f t="shared" si="2"/>
        <v>13</v>
      </c>
      <c r="L25" s="6">
        <f t="shared" si="2"/>
        <v>8</v>
      </c>
      <c r="M25" s="6">
        <f t="shared" si="2"/>
        <v>11</v>
      </c>
      <c r="N25" s="6">
        <f t="shared" si="2"/>
        <v>8</v>
      </c>
      <c r="O25" s="6">
        <f t="shared" si="2"/>
        <v>7</v>
      </c>
      <c r="P25" s="6">
        <f t="shared" si="2"/>
        <v>7</v>
      </c>
      <c r="Q25" s="6"/>
      <c r="R25" s="6"/>
      <c r="S25" s="6"/>
      <c r="T25" s="7"/>
    </row>
    <row r="26" spans="2:16" ht="15">
      <c r="B26" s="22" t="s">
        <v>24</v>
      </c>
      <c r="C26" s="77">
        <f>C25*100/19</f>
        <v>26.31578947368421</v>
      </c>
      <c r="D26" s="76">
        <f aca="true" t="shared" si="3" ref="D26:P26">D25*100/19</f>
        <v>31.57894736842105</v>
      </c>
      <c r="E26" s="76">
        <f t="shared" si="3"/>
        <v>47.36842105263158</v>
      </c>
      <c r="F26" s="76">
        <f t="shared" si="3"/>
        <v>42.10526315789474</v>
      </c>
      <c r="G26" s="76">
        <f t="shared" si="3"/>
        <v>47.36842105263158</v>
      </c>
      <c r="H26" s="74">
        <f t="shared" si="3"/>
        <v>84.21052631578948</v>
      </c>
      <c r="I26" s="78">
        <f t="shared" si="3"/>
        <v>78.94736842105263</v>
      </c>
      <c r="J26" s="75">
        <f t="shared" si="3"/>
        <v>52.63157894736842</v>
      </c>
      <c r="K26" s="75">
        <f t="shared" si="3"/>
        <v>68.42105263157895</v>
      </c>
      <c r="L26" s="76">
        <f t="shared" si="3"/>
        <v>42.10526315789474</v>
      </c>
      <c r="M26" s="75">
        <f t="shared" si="3"/>
        <v>57.89473684210526</v>
      </c>
      <c r="N26" s="76">
        <f t="shared" si="3"/>
        <v>42.10526315789474</v>
      </c>
      <c r="O26" s="76">
        <f t="shared" si="3"/>
        <v>36.8421052631579</v>
      </c>
      <c r="P26" s="76">
        <f t="shared" si="3"/>
        <v>36.8421052631579</v>
      </c>
    </row>
    <row r="27" spans="2:13" ht="40.5" customHeight="1">
      <c r="B27" s="100" t="s">
        <v>405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5" ht="21">
      <c r="B28" s="140" t="s">
        <v>407</v>
      </c>
      <c r="C28" s="141"/>
      <c r="D28" s="141"/>
      <c r="E28" s="141"/>
    </row>
    <row r="29" spans="2:5" ht="21">
      <c r="B29" s="102" t="s">
        <v>408</v>
      </c>
      <c r="C29" s="113"/>
      <c r="D29" s="113"/>
      <c r="E29" s="113"/>
    </row>
    <row r="30" spans="2:5" ht="21">
      <c r="B30" s="103" t="s">
        <v>409</v>
      </c>
      <c r="C30" s="103"/>
      <c r="D30" s="103"/>
      <c r="E30" s="103"/>
    </row>
    <row r="31" spans="2:5" ht="21">
      <c r="B31" s="99" t="s">
        <v>410</v>
      </c>
      <c r="C31" s="99"/>
      <c r="D31" s="99"/>
      <c r="E31" s="99"/>
    </row>
  </sheetData>
  <sheetProtection/>
  <mergeCells count="26">
    <mergeCell ref="B28:E28"/>
    <mergeCell ref="B29:E29"/>
    <mergeCell ref="P2:P3"/>
    <mergeCell ref="Q2:Q3"/>
    <mergeCell ref="R2:R3"/>
    <mergeCell ref="S2:S3"/>
    <mergeCell ref="H2:H3"/>
    <mergeCell ref="I2:I3"/>
    <mergeCell ref="T2:T3"/>
    <mergeCell ref="B27:M27"/>
    <mergeCell ref="J2:J3"/>
    <mergeCell ref="K2:K3"/>
    <mergeCell ref="L2:L3"/>
    <mergeCell ref="M2:M3"/>
    <mergeCell ref="N2:N3"/>
    <mergeCell ref="O2:O3"/>
    <mergeCell ref="B30:E30"/>
    <mergeCell ref="B31:E31"/>
    <mergeCell ref="A1:A4"/>
    <mergeCell ref="B1:B4"/>
    <mergeCell ref="C1:Q1"/>
    <mergeCell ref="C2:C3"/>
    <mergeCell ref="D2:D3"/>
    <mergeCell ref="E2:E3"/>
    <mergeCell ref="F2:F3"/>
    <mergeCell ref="G2:G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60" zoomScaleNormal="60" zoomScalePageLayoutView="0" workbookViewId="0" topLeftCell="A1">
      <selection activeCell="I24" sqref="I24"/>
    </sheetView>
  </sheetViews>
  <sheetFormatPr defaultColWidth="9.140625" defaultRowHeight="15"/>
  <cols>
    <col min="1" max="1" width="5.7109375" style="0" customWidth="1"/>
    <col min="2" max="2" width="19.140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  <col min="20" max="20" width="15.8515625" style="0" customWidth="1"/>
  </cols>
  <sheetData>
    <row r="1" spans="1:20" ht="23.25" customHeight="1">
      <c r="A1" s="116" t="s">
        <v>0</v>
      </c>
      <c r="B1" s="125" t="s">
        <v>1</v>
      </c>
      <c r="C1" s="122" t="s">
        <v>91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29"/>
      <c r="S1" s="29"/>
      <c r="T1" s="29"/>
    </row>
    <row r="2" spans="1:20" ht="15" customHeight="1" thickBot="1">
      <c r="A2" s="116"/>
      <c r="B2" s="125"/>
      <c r="C2" s="144" t="s">
        <v>92</v>
      </c>
      <c r="D2" s="144" t="s">
        <v>80</v>
      </c>
      <c r="E2" s="144" t="s">
        <v>93</v>
      </c>
      <c r="F2" s="144" t="s">
        <v>94</v>
      </c>
      <c r="G2" s="144" t="s">
        <v>95</v>
      </c>
      <c r="H2" s="144" t="s">
        <v>96</v>
      </c>
      <c r="I2" s="144" t="s">
        <v>97</v>
      </c>
      <c r="J2" s="152" t="s">
        <v>98</v>
      </c>
      <c r="K2" s="144" t="s">
        <v>76</v>
      </c>
      <c r="L2" s="144" t="s">
        <v>99</v>
      </c>
      <c r="M2" s="144" t="s">
        <v>100</v>
      </c>
      <c r="N2" s="144" t="s">
        <v>101</v>
      </c>
      <c r="O2" s="144" t="s">
        <v>101</v>
      </c>
      <c r="P2" s="144" t="s">
        <v>102</v>
      </c>
      <c r="Q2" s="144" t="s">
        <v>103</v>
      </c>
      <c r="R2" s="144" t="s">
        <v>70</v>
      </c>
      <c r="S2" s="144" t="s">
        <v>24</v>
      </c>
      <c r="T2" s="148" t="s">
        <v>71</v>
      </c>
    </row>
    <row r="3" spans="1:20" ht="76.5" customHeight="1" thickBot="1">
      <c r="A3" s="116"/>
      <c r="B3" s="12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9"/>
    </row>
    <row r="4" spans="1:20" ht="15">
      <c r="A4" s="116"/>
      <c r="B4" s="125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1" t="s">
        <v>58</v>
      </c>
      <c r="P4" s="45" t="s">
        <v>60</v>
      </c>
      <c r="Q4" s="45" t="s">
        <v>62</v>
      </c>
      <c r="R4" s="37">
        <v>15</v>
      </c>
      <c r="S4" s="38">
        <v>1</v>
      </c>
      <c r="T4" s="29"/>
    </row>
    <row r="5" spans="1:20" ht="15">
      <c r="A5" s="29">
        <v>1</v>
      </c>
      <c r="B5" s="71" t="s">
        <v>329</v>
      </c>
      <c r="C5" s="18">
        <v>0</v>
      </c>
      <c r="D5" s="18">
        <v>0</v>
      </c>
      <c r="E5" s="18">
        <v>1</v>
      </c>
      <c r="F5" s="18">
        <v>0</v>
      </c>
      <c r="G5" s="18">
        <v>1</v>
      </c>
      <c r="H5" s="18">
        <v>1</v>
      </c>
      <c r="I5" s="18">
        <v>0</v>
      </c>
      <c r="J5" s="18">
        <v>1</v>
      </c>
      <c r="K5" s="18">
        <v>0</v>
      </c>
      <c r="L5" s="18">
        <v>0</v>
      </c>
      <c r="M5" s="18">
        <v>0</v>
      </c>
      <c r="N5" s="18">
        <v>1</v>
      </c>
      <c r="O5" s="28">
        <v>0</v>
      </c>
      <c r="P5" s="28">
        <v>0</v>
      </c>
      <c r="Q5" s="28">
        <v>0</v>
      </c>
      <c r="R5" s="39">
        <f>C5+D5+E5+F5+G5+H5+I5+J5+K5+L5+M5+N5+O5+P5+Q5</f>
        <v>5</v>
      </c>
      <c r="S5" s="39">
        <f>R5*100/15</f>
        <v>33.333333333333336</v>
      </c>
      <c r="T5" s="72" t="s">
        <v>202</v>
      </c>
    </row>
    <row r="6" spans="1:20" ht="15">
      <c r="A6" s="29">
        <v>2</v>
      </c>
      <c r="B6" s="71" t="s">
        <v>330</v>
      </c>
      <c r="C6" s="18">
        <v>0</v>
      </c>
      <c r="D6" s="18">
        <v>0</v>
      </c>
      <c r="E6" s="18">
        <v>0</v>
      </c>
      <c r="F6" s="18">
        <v>1</v>
      </c>
      <c r="G6" s="18">
        <v>1</v>
      </c>
      <c r="H6" s="18">
        <v>0</v>
      </c>
      <c r="I6" s="18">
        <v>1</v>
      </c>
      <c r="J6" s="18">
        <v>1</v>
      </c>
      <c r="K6" s="18">
        <v>0</v>
      </c>
      <c r="L6" s="18">
        <v>1</v>
      </c>
      <c r="M6" s="18">
        <v>0</v>
      </c>
      <c r="N6" s="18">
        <v>1</v>
      </c>
      <c r="O6" s="28">
        <v>1</v>
      </c>
      <c r="P6" s="28">
        <v>0</v>
      </c>
      <c r="Q6" s="28">
        <v>1</v>
      </c>
      <c r="R6" s="39">
        <f aca="true" t="shared" si="0" ref="R6:R20">C6+D6+E6+F6+G6+H6+I6+J6+K6+L6+M6+N6+O6+P6+Q6</f>
        <v>8</v>
      </c>
      <c r="S6" s="39">
        <f aca="true" t="shared" si="1" ref="S6:S18">R6*100/15</f>
        <v>53.333333333333336</v>
      </c>
      <c r="T6" s="64" t="s">
        <v>203</v>
      </c>
    </row>
    <row r="7" spans="1:20" ht="15">
      <c r="A7" s="29">
        <v>3</v>
      </c>
      <c r="B7" s="71" t="s">
        <v>331</v>
      </c>
      <c r="C7" s="18">
        <v>1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0</v>
      </c>
      <c r="N7" s="18">
        <v>1</v>
      </c>
      <c r="O7" s="28">
        <v>1</v>
      </c>
      <c r="P7" s="28">
        <v>0</v>
      </c>
      <c r="Q7" s="28">
        <v>1</v>
      </c>
      <c r="R7" s="39">
        <f t="shared" si="0"/>
        <v>11</v>
      </c>
      <c r="S7" s="39">
        <f t="shared" si="1"/>
        <v>73.33333333333333</v>
      </c>
      <c r="T7" s="66" t="s">
        <v>296</v>
      </c>
    </row>
    <row r="8" spans="1:20" ht="15">
      <c r="A8" s="29">
        <v>4</v>
      </c>
      <c r="B8" s="71" t="s">
        <v>332</v>
      </c>
      <c r="C8" s="18">
        <v>0</v>
      </c>
      <c r="D8" s="18">
        <v>0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1</v>
      </c>
      <c r="O8" s="28">
        <v>0</v>
      </c>
      <c r="P8" s="28">
        <v>1</v>
      </c>
      <c r="Q8" s="28">
        <v>1</v>
      </c>
      <c r="R8" s="39">
        <f t="shared" si="0"/>
        <v>7</v>
      </c>
      <c r="S8" s="39">
        <f t="shared" si="1"/>
        <v>46.666666666666664</v>
      </c>
      <c r="T8" s="72" t="s">
        <v>202</v>
      </c>
    </row>
    <row r="9" spans="1:20" ht="15">
      <c r="A9" s="29">
        <v>5</v>
      </c>
      <c r="B9" s="71" t="s">
        <v>333</v>
      </c>
      <c r="C9" s="18">
        <v>0</v>
      </c>
      <c r="D9" s="18">
        <v>0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28">
        <v>0</v>
      </c>
      <c r="P9" s="28">
        <v>0</v>
      </c>
      <c r="Q9" s="28">
        <v>0</v>
      </c>
      <c r="R9" s="39">
        <f t="shared" si="0"/>
        <v>7</v>
      </c>
      <c r="S9" s="39">
        <f t="shared" si="1"/>
        <v>46.666666666666664</v>
      </c>
      <c r="T9" s="72" t="s">
        <v>202</v>
      </c>
    </row>
    <row r="10" spans="1:20" ht="15">
      <c r="A10" s="29">
        <v>6</v>
      </c>
      <c r="B10" s="71" t="s">
        <v>334</v>
      </c>
      <c r="C10" s="18">
        <v>1</v>
      </c>
      <c r="D10" s="18">
        <v>0</v>
      </c>
      <c r="E10" s="18">
        <v>0</v>
      </c>
      <c r="F10" s="18">
        <v>0</v>
      </c>
      <c r="G10" s="18">
        <v>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8">
        <v>0</v>
      </c>
      <c r="P10" s="28">
        <v>0</v>
      </c>
      <c r="Q10" s="28">
        <v>0</v>
      </c>
      <c r="R10" s="39">
        <f t="shared" si="0"/>
        <v>2</v>
      </c>
      <c r="S10" s="39">
        <f t="shared" si="1"/>
        <v>13.333333333333334</v>
      </c>
      <c r="T10" s="67" t="s">
        <v>205</v>
      </c>
    </row>
    <row r="11" spans="1:20" ht="15">
      <c r="A11" s="29">
        <v>7</v>
      </c>
      <c r="B11" s="71" t="s">
        <v>335</v>
      </c>
      <c r="C11" s="18">
        <v>1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28">
        <v>0</v>
      </c>
      <c r="P11" s="28">
        <v>0</v>
      </c>
      <c r="Q11" s="28">
        <v>0</v>
      </c>
      <c r="R11" s="39">
        <f t="shared" si="0"/>
        <v>3</v>
      </c>
      <c r="S11" s="39">
        <f t="shared" si="1"/>
        <v>20</v>
      </c>
      <c r="T11" s="67" t="s">
        <v>205</v>
      </c>
    </row>
    <row r="12" spans="1:20" ht="15">
      <c r="A12" s="29">
        <v>8</v>
      </c>
      <c r="B12" s="71" t="s">
        <v>336</v>
      </c>
      <c r="C12" s="18">
        <v>0</v>
      </c>
      <c r="D12" s="18">
        <v>0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28">
        <v>0</v>
      </c>
      <c r="P12" s="28">
        <v>0</v>
      </c>
      <c r="Q12" s="28">
        <v>1</v>
      </c>
      <c r="R12" s="39">
        <f t="shared" si="0"/>
        <v>9</v>
      </c>
      <c r="S12" s="39">
        <f t="shared" si="1"/>
        <v>60</v>
      </c>
      <c r="T12" s="64" t="s">
        <v>203</v>
      </c>
    </row>
    <row r="13" spans="1:20" ht="15">
      <c r="A13" s="29">
        <v>9</v>
      </c>
      <c r="B13" s="71" t="s">
        <v>337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1</v>
      </c>
      <c r="K13" s="18">
        <v>1</v>
      </c>
      <c r="L13" s="18">
        <v>1</v>
      </c>
      <c r="M13" s="18">
        <v>0</v>
      </c>
      <c r="N13" s="18">
        <v>0</v>
      </c>
      <c r="O13" s="28">
        <v>0</v>
      </c>
      <c r="P13" s="28">
        <v>0</v>
      </c>
      <c r="Q13" s="28">
        <v>0</v>
      </c>
      <c r="R13" s="39">
        <f t="shared" si="0"/>
        <v>4</v>
      </c>
      <c r="S13" s="39">
        <f t="shared" si="1"/>
        <v>26.666666666666668</v>
      </c>
      <c r="T13" s="67" t="s">
        <v>205</v>
      </c>
    </row>
    <row r="14" spans="1:20" ht="15">
      <c r="A14" s="29">
        <v>10</v>
      </c>
      <c r="B14" s="71" t="s">
        <v>338</v>
      </c>
      <c r="C14" s="18">
        <v>0</v>
      </c>
      <c r="D14" s="18">
        <v>1</v>
      </c>
      <c r="E14" s="18">
        <v>0</v>
      </c>
      <c r="F14" s="18">
        <v>1</v>
      </c>
      <c r="G14" s="18">
        <v>0</v>
      </c>
      <c r="H14" s="18">
        <v>0</v>
      </c>
      <c r="I14" s="18">
        <v>1</v>
      </c>
      <c r="J14" s="18">
        <v>1</v>
      </c>
      <c r="K14" s="18">
        <v>0</v>
      </c>
      <c r="L14" s="18">
        <v>1</v>
      </c>
      <c r="M14" s="18">
        <v>0</v>
      </c>
      <c r="N14" s="18">
        <v>1</v>
      </c>
      <c r="O14" s="28">
        <v>1</v>
      </c>
      <c r="P14" s="28">
        <v>0</v>
      </c>
      <c r="Q14" s="28">
        <v>1</v>
      </c>
      <c r="R14" s="39">
        <f t="shared" si="0"/>
        <v>8</v>
      </c>
      <c r="S14" s="39">
        <f t="shared" si="1"/>
        <v>53.333333333333336</v>
      </c>
      <c r="T14" s="64" t="s">
        <v>203</v>
      </c>
    </row>
    <row r="15" spans="1:20" ht="15">
      <c r="A15" s="29">
        <v>11</v>
      </c>
      <c r="B15" s="71" t="s">
        <v>339</v>
      </c>
      <c r="C15" s="18">
        <v>0</v>
      </c>
      <c r="D15" s="18">
        <v>1</v>
      </c>
      <c r="E15" s="18">
        <v>1</v>
      </c>
      <c r="F15" s="18">
        <v>1</v>
      </c>
      <c r="G15" s="18">
        <v>0</v>
      </c>
      <c r="H15" s="18">
        <v>0</v>
      </c>
      <c r="I15" s="18">
        <v>1</v>
      </c>
      <c r="J15" s="18">
        <v>1</v>
      </c>
      <c r="K15" s="18">
        <v>0</v>
      </c>
      <c r="L15" s="18">
        <v>1</v>
      </c>
      <c r="M15" s="18">
        <v>0</v>
      </c>
      <c r="N15" s="18">
        <v>1</v>
      </c>
      <c r="O15" s="28">
        <v>1</v>
      </c>
      <c r="P15" s="28">
        <v>0</v>
      </c>
      <c r="Q15" s="28">
        <v>1</v>
      </c>
      <c r="R15" s="39">
        <f t="shared" si="0"/>
        <v>9</v>
      </c>
      <c r="S15" s="39">
        <f t="shared" si="1"/>
        <v>60</v>
      </c>
      <c r="T15" s="64" t="s">
        <v>203</v>
      </c>
    </row>
    <row r="16" spans="1:20" ht="15">
      <c r="A16" s="29">
        <v>12</v>
      </c>
      <c r="B16" s="71" t="s">
        <v>340</v>
      </c>
      <c r="C16" s="18">
        <v>0</v>
      </c>
      <c r="D16" s="18">
        <v>0</v>
      </c>
      <c r="E16" s="18">
        <v>0</v>
      </c>
      <c r="F16" s="18">
        <v>1</v>
      </c>
      <c r="G16" s="18">
        <v>0</v>
      </c>
      <c r="H16" s="18">
        <v>0</v>
      </c>
      <c r="I16" s="18">
        <v>0</v>
      </c>
      <c r="J16" s="18">
        <v>1</v>
      </c>
      <c r="K16" s="18">
        <v>0</v>
      </c>
      <c r="L16" s="18">
        <v>0</v>
      </c>
      <c r="M16" s="18">
        <v>0</v>
      </c>
      <c r="N16" s="18">
        <v>1</v>
      </c>
      <c r="O16" s="28">
        <v>0</v>
      </c>
      <c r="P16" s="28">
        <v>0</v>
      </c>
      <c r="Q16" s="28">
        <v>0</v>
      </c>
      <c r="R16" s="39">
        <f t="shared" si="0"/>
        <v>3</v>
      </c>
      <c r="S16" s="39">
        <f t="shared" si="1"/>
        <v>20</v>
      </c>
      <c r="T16" s="67" t="s">
        <v>205</v>
      </c>
    </row>
    <row r="17" spans="1:20" ht="15">
      <c r="A17" s="29">
        <v>13</v>
      </c>
      <c r="B17" s="71" t="s">
        <v>341</v>
      </c>
      <c r="C17" s="18">
        <v>0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1</v>
      </c>
      <c r="M17" s="18">
        <v>0</v>
      </c>
      <c r="N17" s="18">
        <v>1</v>
      </c>
      <c r="O17" s="28">
        <v>1</v>
      </c>
      <c r="P17" s="28">
        <v>1</v>
      </c>
      <c r="Q17" s="28">
        <v>1</v>
      </c>
      <c r="R17" s="39">
        <f t="shared" si="0"/>
        <v>7</v>
      </c>
      <c r="S17" s="39">
        <f t="shared" si="1"/>
        <v>46.666666666666664</v>
      </c>
      <c r="T17" s="72" t="s">
        <v>202</v>
      </c>
    </row>
    <row r="18" spans="1:20" ht="15">
      <c r="A18" s="29">
        <v>14</v>
      </c>
      <c r="B18" s="71" t="s">
        <v>342</v>
      </c>
      <c r="C18" s="18">
        <v>0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1</v>
      </c>
      <c r="J18" s="18">
        <v>1</v>
      </c>
      <c r="K18" s="18">
        <v>0</v>
      </c>
      <c r="L18" s="18">
        <v>1</v>
      </c>
      <c r="M18" s="18">
        <v>0</v>
      </c>
      <c r="N18" s="18">
        <v>1</v>
      </c>
      <c r="O18" s="28">
        <v>1</v>
      </c>
      <c r="P18" s="28">
        <v>0</v>
      </c>
      <c r="Q18" s="28">
        <v>1</v>
      </c>
      <c r="R18" s="39">
        <f t="shared" si="0"/>
        <v>9</v>
      </c>
      <c r="S18" s="39">
        <f t="shared" si="1"/>
        <v>60</v>
      </c>
      <c r="T18" s="64" t="s">
        <v>203</v>
      </c>
    </row>
    <row r="19" spans="1:20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39">
        <f t="shared" si="0"/>
        <v>0</v>
      </c>
      <c r="S19" s="39"/>
      <c r="T19" s="29"/>
    </row>
    <row r="20" spans="1:20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39">
        <f t="shared" si="0"/>
        <v>0</v>
      </c>
      <c r="S20" s="39"/>
      <c r="T20" s="29"/>
    </row>
    <row r="21" spans="1:20" ht="30">
      <c r="A21" s="5"/>
      <c r="B21" s="33" t="s">
        <v>278</v>
      </c>
      <c r="C21" s="6">
        <f>C5+C6+C7+C8+C9+C10+C11+C12+C13+C14+C15+C16+C17+C18</f>
        <v>3</v>
      </c>
      <c r="D21" s="6">
        <f aca="true" t="shared" si="2" ref="D21:Q21">D5+D6+D7+D8+D9+D10+D11+D12+D13+D14+D15+D16+D17+D18</f>
        <v>3</v>
      </c>
      <c r="E21" s="6">
        <f t="shared" si="2"/>
        <v>4</v>
      </c>
      <c r="F21" s="6">
        <f t="shared" si="2"/>
        <v>10</v>
      </c>
      <c r="G21" s="6">
        <f t="shared" si="2"/>
        <v>8</v>
      </c>
      <c r="H21" s="6">
        <f t="shared" si="2"/>
        <v>3</v>
      </c>
      <c r="I21" s="6">
        <f t="shared" si="2"/>
        <v>7</v>
      </c>
      <c r="J21" s="6">
        <f t="shared" si="2"/>
        <v>12</v>
      </c>
      <c r="K21" s="6">
        <f t="shared" si="2"/>
        <v>3</v>
      </c>
      <c r="L21" s="6">
        <f t="shared" si="2"/>
        <v>9</v>
      </c>
      <c r="M21" s="6">
        <f t="shared" si="2"/>
        <v>2</v>
      </c>
      <c r="N21" s="6">
        <f t="shared" si="2"/>
        <v>12</v>
      </c>
      <c r="O21" s="6">
        <f t="shared" si="2"/>
        <v>6</v>
      </c>
      <c r="P21" s="6">
        <f t="shared" si="2"/>
        <v>2</v>
      </c>
      <c r="Q21" s="6">
        <f t="shared" si="2"/>
        <v>8</v>
      </c>
      <c r="R21" s="6"/>
      <c r="S21" s="6"/>
      <c r="T21" s="7"/>
    </row>
    <row r="22" spans="2:17" ht="15">
      <c r="B22" s="22" t="s">
        <v>24</v>
      </c>
      <c r="C22" s="77">
        <f>C21*100/14</f>
        <v>21.428571428571427</v>
      </c>
      <c r="D22" s="77">
        <f aca="true" t="shared" si="3" ref="D22:Q22">D21*100/14</f>
        <v>21.428571428571427</v>
      </c>
      <c r="E22" s="77">
        <f t="shared" si="3"/>
        <v>28.571428571428573</v>
      </c>
      <c r="F22" s="78">
        <f t="shared" si="3"/>
        <v>71.42857142857143</v>
      </c>
      <c r="G22" s="75">
        <f t="shared" si="3"/>
        <v>57.142857142857146</v>
      </c>
      <c r="H22" s="77">
        <f t="shared" si="3"/>
        <v>21.428571428571427</v>
      </c>
      <c r="I22" s="75">
        <f t="shared" si="3"/>
        <v>50</v>
      </c>
      <c r="J22" s="74">
        <f t="shared" si="3"/>
        <v>85.71428571428571</v>
      </c>
      <c r="K22" s="77">
        <f t="shared" si="3"/>
        <v>21.428571428571427</v>
      </c>
      <c r="L22" s="75">
        <f t="shared" si="3"/>
        <v>64.28571428571429</v>
      </c>
      <c r="M22" s="77">
        <f t="shared" si="3"/>
        <v>14.285714285714286</v>
      </c>
      <c r="N22" s="74">
        <f t="shared" si="3"/>
        <v>85.71428571428571</v>
      </c>
      <c r="O22" s="76">
        <f t="shared" si="3"/>
        <v>42.857142857142854</v>
      </c>
      <c r="P22" s="77">
        <f t="shared" si="3"/>
        <v>14.285714285714286</v>
      </c>
      <c r="Q22" s="75">
        <f t="shared" si="3"/>
        <v>57.142857142857146</v>
      </c>
    </row>
    <row r="23" spans="2:13" ht="37.5" customHeight="1">
      <c r="B23" s="68" t="s">
        <v>411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5" ht="21">
      <c r="B24" s="140" t="s">
        <v>412</v>
      </c>
      <c r="C24" s="141"/>
      <c r="D24" s="141"/>
      <c r="E24" s="141"/>
    </row>
    <row r="25" spans="2:5" ht="21">
      <c r="B25" s="102" t="s">
        <v>300</v>
      </c>
      <c r="C25" s="113"/>
      <c r="D25" s="113"/>
      <c r="E25" s="113"/>
    </row>
    <row r="26" spans="2:5" ht="21">
      <c r="B26" s="103" t="s">
        <v>413</v>
      </c>
      <c r="C26" s="103"/>
      <c r="D26" s="103"/>
      <c r="E26" s="103"/>
    </row>
    <row r="27" spans="2:5" ht="21">
      <c r="B27" s="99" t="s">
        <v>410</v>
      </c>
      <c r="C27" s="99"/>
      <c r="D27" s="99"/>
      <c r="E27" s="99"/>
    </row>
  </sheetData>
  <sheetProtection/>
  <mergeCells count="25">
    <mergeCell ref="B24:E24"/>
    <mergeCell ref="B25:E25"/>
    <mergeCell ref="P2:P3"/>
    <mergeCell ref="Q2:Q3"/>
    <mergeCell ref="R2:R3"/>
    <mergeCell ref="S2:S3"/>
    <mergeCell ref="H2:H3"/>
    <mergeCell ref="I2:I3"/>
    <mergeCell ref="T2:T3"/>
    <mergeCell ref="J2:J3"/>
    <mergeCell ref="K2:K3"/>
    <mergeCell ref="L2:L3"/>
    <mergeCell ref="M2:M3"/>
    <mergeCell ref="N2:N3"/>
    <mergeCell ref="O2:O3"/>
    <mergeCell ref="B26:E26"/>
    <mergeCell ref="B27:E27"/>
    <mergeCell ref="A1:A4"/>
    <mergeCell ref="B1:B4"/>
    <mergeCell ref="C1:Q1"/>
    <mergeCell ref="C2:C3"/>
    <mergeCell ref="D2:D3"/>
    <mergeCell ref="E2:E3"/>
    <mergeCell ref="F2:F3"/>
    <mergeCell ref="G2:G3"/>
  </mergeCells>
  <conditionalFormatting sqref="C2:H3 I2">
    <cfRule type="cellIs" priority="1" dxfId="32" operator="between">
      <formula>3</formula>
      <formula>15</formula>
    </cfRule>
    <cfRule type="duplicateValues" priority="2" dxfId="32">
      <formula>AND(COUNTIF($C$2:$H$3,C2)+COUNTIF($I$2:$I$2,C2)&gt;1,NOT(ISBLANK(C2)))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2013-09-19T05:29:59Z</dcterms:modified>
  <cp:category/>
  <cp:version/>
  <cp:contentType/>
  <cp:contentStatus/>
</cp:coreProperties>
</file>